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showInkAnnotation="0" codeName="ThisWorkbook" autoCompressPictures="0"/>
  <mc:AlternateContent xmlns:mc="http://schemas.openxmlformats.org/markup-compatibility/2006">
    <mc:Choice Requires="x15">
      <x15ac:absPath xmlns:x15ac="http://schemas.microsoft.com/office/spreadsheetml/2010/11/ac" url="https://whirika.sharepoint.com/sites/ClientProjects2/Active Projects/B&amp;R/C00175 ~ OGL MP4 Consent/INTERNAL/WIP/Draft reports/"/>
    </mc:Choice>
  </mc:AlternateContent>
  <xr:revisionPtr revIDLastSave="3" documentId="8_{83930363-216B-4430-A1CB-B4E3B1CF7872}" xr6:coauthVersionLast="47" xr6:coauthVersionMax="47" xr10:uidLastSave="{C6645951-9CB7-411C-BD48-721BCB29742F}"/>
  <bookViews>
    <workbookView xWindow="-28920" yWindow="-120" windowWidth="29040" windowHeight="15720" tabRatio="500" firstSheet="2" activeTab="4" xr2:uid="{00000000-000D-0000-FFFF-FFFF00000000}"/>
  </bookViews>
  <sheets>
    <sheet name="Table of Contents" sheetId="14" r:id="rId1"/>
    <sheet name="Guide for Impact Model" sheetId="9" r:id="rId2"/>
    <sheet name="Guide for Offset Model" sheetId="5" r:id="rId3"/>
    <sheet name="Impact Model" sheetId="8" r:id="rId4"/>
    <sheet name="Offset Model " sheetId="3" r:id="rId5"/>
  </sheets>
  <definedNames>
    <definedName name="Confidence">'Guide for Offset Model'!#REF!</definedName>
    <definedName name="Confident">'Guide for Offset Model'!#REF!</definedName>
    <definedName name="LowConfidence">'Guide for Offset Model'!#REF!</definedName>
    <definedName name="Unconfident">'Guide for Offset Model'!#REF!</definedName>
    <definedName name="VeryConfident">'Guide for Offset Model'!#REF!</definedName>
    <definedName name="VeryLowConfidence">'Guide for Offset Model'!#REF!</definedName>
    <definedName name="VeryUnconfident">'Guide for Offset Model'!#REF!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L23" i="8" l="1"/>
  <c r="L169" i="8"/>
  <c r="R207" i="3"/>
  <c r="T207" i="3" s="1"/>
  <c r="B11" i="3"/>
  <c r="B247" i="3" s="1"/>
  <c r="D248" i="3" s="1"/>
  <c r="B15" i="8"/>
  <c r="B23" i="8"/>
  <c r="D23" i="8" s="1"/>
  <c r="B31" i="8"/>
  <c r="D33" i="8" s="1"/>
  <c r="D31" i="8"/>
  <c r="D32" i="8"/>
  <c r="B39" i="8"/>
  <c r="D39" i="8" s="1"/>
  <c r="B47" i="8"/>
  <c r="D49" i="8" s="1"/>
  <c r="D47" i="8"/>
  <c r="D48" i="8"/>
  <c r="B55" i="8"/>
  <c r="D55" i="8" s="1"/>
  <c r="B63" i="8"/>
  <c r="D65" i="8" s="1"/>
  <c r="D63" i="8"/>
  <c r="D64" i="8"/>
  <c r="D67" i="8"/>
  <c r="B71" i="8"/>
  <c r="D71" i="8" s="1"/>
  <c r="B79" i="8"/>
  <c r="D81" i="8" s="1"/>
  <c r="D80" i="8"/>
  <c r="D83" i="8"/>
  <c r="B87" i="8"/>
  <c r="D87" i="8" s="1"/>
  <c r="B95" i="8"/>
  <c r="D97" i="8" s="1"/>
  <c r="D95" i="8"/>
  <c r="D96" i="8"/>
  <c r="D99" i="8"/>
  <c r="B103" i="8"/>
  <c r="D103" i="8" s="1"/>
  <c r="B111" i="8"/>
  <c r="D111" i="8" s="1"/>
  <c r="B119" i="8"/>
  <c r="D119" i="8" s="1"/>
  <c r="B127" i="8"/>
  <c r="D129" i="8" s="1"/>
  <c r="D127" i="8"/>
  <c r="B135" i="8"/>
  <c r="D135" i="8" s="1"/>
  <c r="B143" i="8"/>
  <c r="D145" i="8" s="1"/>
  <c r="D143" i="8"/>
  <c r="D144" i="8"/>
  <c r="D147" i="8"/>
  <c r="B151" i="8"/>
  <c r="D151" i="8" s="1"/>
  <c r="B159" i="8"/>
  <c r="D161" i="8" s="1"/>
  <c r="D159" i="8"/>
  <c r="D160" i="8"/>
  <c r="D163" i="8"/>
  <c r="B167" i="8"/>
  <c r="D167" i="8" s="1"/>
  <c r="B175" i="8"/>
  <c r="D177" i="8" s="1"/>
  <c r="D175" i="8"/>
  <c r="D176" i="8"/>
  <c r="D179" i="8"/>
  <c r="B183" i="8"/>
  <c r="D183" i="8" s="1"/>
  <c r="B191" i="8"/>
  <c r="B199" i="8"/>
  <c r="D199" i="8" s="1"/>
  <c r="B207" i="8"/>
  <c r="B215" i="8"/>
  <c r="D215" i="8" s="1"/>
  <c r="B223" i="8"/>
  <c r="D225" i="8" s="1"/>
  <c r="D223" i="8"/>
  <c r="D224" i="8"/>
  <c r="B231" i="8"/>
  <c r="D231" i="8" s="1"/>
  <c r="B239" i="8"/>
  <c r="D241" i="8" s="1"/>
  <c r="D239" i="8"/>
  <c r="D240" i="8"/>
  <c r="D243" i="8"/>
  <c r="B247" i="8"/>
  <c r="D247" i="8" s="1"/>
  <c r="B223" i="3"/>
  <c r="D224" i="3" s="1"/>
  <c r="D223" i="3"/>
  <c r="B215" i="3"/>
  <c r="L215" i="8"/>
  <c r="B199" i="3"/>
  <c r="C199" i="3" s="1"/>
  <c r="D199" i="3"/>
  <c r="L167" i="8"/>
  <c r="B159" i="3"/>
  <c r="D159" i="3"/>
  <c r="B23" i="3"/>
  <c r="D26" i="3" s="1"/>
  <c r="L31" i="8"/>
  <c r="B39" i="3"/>
  <c r="D39" i="3" s="1"/>
  <c r="L39" i="8"/>
  <c r="B47" i="3"/>
  <c r="B71" i="3"/>
  <c r="D75" i="3" s="1"/>
  <c r="D71" i="3"/>
  <c r="L87" i="8"/>
  <c r="B95" i="3"/>
  <c r="D95" i="3"/>
  <c r="B119" i="3"/>
  <c r="D123" i="3" s="1"/>
  <c r="B127" i="3"/>
  <c r="D130" i="3" s="1"/>
  <c r="D74" i="3"/>
  <c r="D72" i="3"/>
  <c r="L15" i="8"/>
  <c r="L183" i="3"/>
  <c r="P39" i="3"/>
  <c r="C11" i="3"/>
  <c r="P15" i="3"/>
  <c r="R251" i="3"/>
  <c r="R250" i="3"/>
  <c r="R249" i="3"/>
  <c r="R248" i="3"/>
  <c r="R247" i="3"/>
  <c r="T247" i="3" s="1"/>
  <c r="R243" i="3"/>
  <c r="R242" i="3"/>
  <c r="R241" i="3"/>
  <c r="R240" i="3"/>
  <c r="R239" i="3"/>
  <c r="T239" i="3" s="1"/>
  <c r="R235" i="3"/>
  <c r="R234" i="3"/>
  <c r="R233" i="3"/>
  <c r="R232" i="3"/>
  <c r="R231" i="3"/>
  <c r="T231" i="3" s="1"/>
  <c r="R227" i="3"/>
  <c r="R226" i="3"/>
  <c r="R225" i="3"/>
  <c r="R224" i="3"/>
  <c r="R223" i="3"/>
  <c r="T223" i="3" s="1"/>
  <c r="R219" i="3"/>
  <c r="R218" i="3"/>
  <c r="R217" i="3"/>
  <c r="R216" i="3"/>
  <c r="R215" i="3"/>
  <c r="T215" i="3" s="1"/>
  <c r="R211" i="3"/>
  <c r="R210" i="3"/>
  <c r="R209" i="3"/>
  <c r="R208" i="3"/>
  <c r="D203" i="3"/>
  <c r="L203" i="8"/>
  <c r="R203" i="3"/>
  <c r="R202" i="3"/>
  <c r="R201" i="3"/>
  <c r="R200" i="3"/>
  <c r="R199" i="3"/>
  <c r="T199" i="3" s="1"/>
  <c r="R195" i="3"/>
  <c r="R194" i="3"/>
  <c r="R193" i="3"/>
  <c r="R192" i="3"/>
  <c r="R191" i="3"/>
  <c r="T191" i="3" s="1"/>
  <c r="R187" i="3"/>
  <c r="R186" i="3"/>
  <c r="R185" i="3"/>
  <c r="R184" i="3"/>
  <c r="R183" i="3"/>
  <c r="T183" i="3" s="1"/>
  <c r="R179" i="3"/>
  <c r="R178" i="3"/>
  <c r="R177" i="3"/>
  <c r="R176" i="3"/>
  <c r="R175" i="3"/>
  <c r="T175" i="3" s="1"/>
  <c r="R171" i="3"/>
  <c r="R170" i="3"/>
  <c r="P169" i="3"/>
  <c r="R169" i="3"/>
  <c r="R168" i="3"/>
  <c r="R167" i="3"/>
  <c r="T167" i="3" s="1"/>
  <c r="R163" i="3"/>
  <c r="R162" i="3"/>
  <c r="R161" i="3"/>
  <c r="R160" i="3"/>
  <c r="R159" i="3"/>
  <c r="T159" i="3" s="1"/>
  <c r="R155" i="3"/>
  <c r="R154" i="3"/>
  <c r="R153" i="3"/>
  <c r="R152" i="3"/>
  <c r="R151" i="3"/>
  <c r="T151" i="3" s="1"/>
  <c r="R147" i="3"/>
  <c r="R146" i="3"/>
  <c r="R145" i="3"/>
  <c r="R144" i="3"/>
  <c r="R143" i="3"/>
  <c r="T143" i="3" s="1"/>
  <c r="R139" i="3"/>
  <c r="R138" i="3"/>
  <c r="R137" i="3"/>
  <c r="L136" i="8"/>
  <c r="R136" i="3"/>
  <c r="L135" i="8"/>
  <c r="R135" i="3"/>
  <c r="T135" i="3" s="1"/>
  <c r="R131" i="3"/>
  <c r="R130" i="3"/>
  <c r="R129" i="3"/>
  <c r="R128" i="3"/>
  <c r="R127" i="3"/>
  <c r="T127" i="3" s="1"/>
  <c r="R123" i="3"/>
  <c r="R122" i="3"/>
  <c r="R121" i="3"/>
  <c r="L120" i="8"/>
  <c r="R120" i="3"/>
  <c r="R119" i="3"/>
  <c r="T119" i="3" s="1"/>
  <c r="R115" i="3"/>
  <c r="R114" i="3"/>
  <c r="R113" i="3"/>
  <c r="R112" i="3"/>
  <c r="R111" i="3"/>
  <c r="T111" i="3" s="1"/>
  <c r="R107" i="3"/>
  <c r="R106" i="3"/>
  <c r="R105" i="3"/>
  <c r="R104" i="3"/>
  <c r="R103" i="3"/>
  <c r="T103" i="3" s="1"/>
  <c r="R99" i="3"/>
  <c r="R98" i="3"/>
  <c r="R97" i="3"/>
  <c r="R96" i="3"/>
  <c r="R95" i="3"/>
  <c r="T95" i="3" s="1"/>
  <c r="R91" i="3"/>
  <c r="R90" i="3"/>
  <c r="R89" i="3"/>
  <c r="R88" i="3"/>
  <c r="R87" i="3"/>
  <c r="T87" i="3" s="1"/>
  <c r="R83" i="3"/>
  <c r="R82" i="3"/>
  <c r="R81" i="3"/>
  <c r="R80" i="3"/>
  <c r="R79" i="3"/>
  <c r="T79" i="3" s="1"/>
  <c r="R75" i="3"/>
  <c r="R74" i="3"/>
  <c r="R73" i="3"/>
  <c r="R72" i="3"/>
  <c r="R71" i="3"/>
  <c r="T71" i="3" s="1"/>
  <c r="R67" i="3"/>
  <c r="R66" i="3"/>
  <c r="R65" i="3"/>
  <c r="R64" i="3"/>
  <c r="R63" i="3"/>
  <c r="T63" i="3" s="1"/>
  <c r="R59" i="3"/>
  <c r="R58" i="3"/>
  <c r="R57" i="3"/>
  <c r="R56" i="3"/>
  <c r="R55" i="3"/>
  <c r="T55" i="3" s="1"/>
  <c r="R51" i="3"/>
  <c r="R50" i="3"/>
  <c r="R49" i="3"/>
  <c r="R48" i="3"/>
  <c r="R47" i="3"/>
  <c r="T47" i="3" s="1"/>
  <c r="R43" i="3"/>
  <c r="R42" i="3"/>
  <c r="R41" i="3"/>
  <c r="R40" i="3"/>
  <c r="R35" i="3"/>
  <c r="R34" i="3"/>
  <c r="R33" i="3"/>
  <c r="P32" i="3"/>
  <c r="L32" i="8"/>
  <c r="L179" i="8"/>
  <c r="P179" i="3"/>
  <c r="D25" i="3"/>
  <c r="D41" i="3"/>
  <c r="D42" i="3"/>
  <c r="D43" i="3"/>
  <c r="D51" i="3"/>
  <c r="D99" i="3"/>
  <c r="D160" i="3"/>
  <c r="D201" i="3"/>
  <c r="D202" i="3"/>
  <c r="D216" i="3"/>
  <c r="D217" i="3"/>
  <c r="D227" i="3"/>
  <c r="R19" i="3"/>
  <c r="P19" i="3"/>
  <c r="L19" i="3"/>
  <c r="R18" i="3"/>
  <c r="P18" i="3"/>
  <c r="L18" i="3"/>
  <c r="R17" i="3"/>
  <c r="P17" i="3"/>
  <c r="L17" i="3"/>
  <c r="P16" i="3"/>
  <c r="R16" i="3"/>
  <c r="L16" i="3"/>
  <c r="P251" i="3"/>
  <c r="L251" i="3"/>
  <c r="P250" i="3"/>
  <c r="L250" i="3"/>
  <c r="P249" i="3"/>
  <c r="L249" i="3"/>
  <c r="P248" i="3"/>
  <c r="L248" i="3"/>
  <c r="P247" i="3"/>
  <c r="L247" i="3"/>
  <c r="P243" i="3"/>
  <c r="L243" i="3"/>
  <c r="P242" i="3"/>
  <c r="L242" i="3"/>
  <c r="P241" i="3"/>
  <c r="L241" i="3"/>
  <c r="P240" i="3"/>
  <c r="L240" i="3"/>
  <c r="P239" i="3"/>
  <c r="L239" i="3"/>
  <c r="P235" i="3"/>
  <c r="L235" i="3"/>
  <c r="P234" i="3"/>
  <c r="L234" i="3"/>
  <c r="P233" i="3"/>
  <c r="L233" i="3"/>
  <c r="P232" i="3"/>
  <c r="L232" i="3"/>
  <c r="P231" i="3"/>
  <c r="L231" i="3"/>
  <c r="P227" i="3"/>
  <c r="L227" i="3"/>
  <c r="P226" i="3"/>
  <c r="L226" i="3"/>
  <c r="P225" i="3"/>
  <c r="L225" i="3"/>
  <c r="P224" i="3"/>
  <c r="L224" i="3"/>
  <c r="P223" i="3"/>
  <c r="L223" i="3"/>
  <c r="P219" i="3"/>
  <c r="L219" i="3"/>
  <c r="P218" i="3"/>
  <c r="L218" i="3"/>
  <c r="P217" i="3"/>
  <c r="L217" i="3"/>
  <c r="P216" i="3"/>
  <c r="L216" i="3"/>
  <c r="P215" i="3"/>
  <c r="L215" i="3"/>
  <c r="P211" i="3"/>
  <c r="L211" i="3"/>
  <c r="P210" i="3"/>
  <c r="L210" i="3"/>
  <c r="P209" i="3"/>
  <c r="L209" i="3"/>
  <c r="P208" i="3"/>
  <c r="L208" i="3"/>
  <c r="P207" i="3"/>
  <c r="L207" i="3"/>
  <c r="P203" i="3"/>
  <c r="L203" i="3"/>
  <c r="P202" i="3"/>
  <c r="L202" i="3"/>
  <c r="P201" i="3"/>
  <c r="L201" i="3"/>
  <c r="P200" i="3"/>
  <c r="L200" i="3"/>
  <c r="P199" i="3"/>
  <c r="L199" i="3"/>
  <c r="P195" i="3"/>
  <c r="L195" i="3"/>
  <c r="P194" i="3"/>
  <c r="L194" i="3"/>
  <c r="P193" i="3"/>
  <c r="L193" i="3"/>
  <c r="P192" i="3"/>
  <c r="L192" i="3"/>
  <c r="P191" i="3"/>
  <c r="L191" i="3"/>
  <c r="P187" i="3"/>
  <c r="L187" i="3"/>
  <c r="P186" i="3"/>
  <c r="L186" i="3"/>
  <c r="P185" i="3"/>
  <c r="L185" i="3"/>
  <c r="P184" i="3"/>
  <c r="L184" i="3"/>
  <c r="P183" i="3"/>
  <c r="L179" i="3"/>
  <c r="P178" i="3"/>
  <c r="L178" i="3"/>
  <c r="P177" i="3"/>
  <c r="L177" i="3"/>
  <c r="P176" i="3"/>
  <c r="L176" i="3"/>
  <c r="P175" i="3"/>
  <c r="L175" i="3"/>
  <c r="P171" i="3"/>
  <c r="L171" i="3"/>
  <c r="P170" i="3"/>
  <c r="L170" i="3"/>
  <c r="L169" i="3"/>
  <c r="P168" i="3"/>
  <c r="L168" i="3"/>
  <c r="P167" i="3"/>
  <c r="L167" i="3"/>
  <c r="P163" i="3"/>
  <c r="L163" i="3"/>
  <c r="P162" i="3"/>
  <c r="L162" i="3"/>
  <c r="P161" i="3"/>
  <c r="L161" i="3"/>
  <c r="P160" i="3"/>
  <c r="L160" i="3"/>
  <c r="P159" i="3"/>
  <c r="L159" i="3"/>
  <c r="P155" i="3"/>
  <c r="L155" i="3"/>
  <c r="P154" i="3"/>
  <c r="L154" i="3"/>
  <c r="P153" i="3"/>
  <c r="L153" i="3"/>
  <c r="P152" i="3"/>
  <c r="L152" i="3"/>
  <c r="P151" i="3"/>
  <c r="L151" i="3"/>
  <c r="P147" i="3"/>
  <c r="L147" i="3"/>
  <c r="P146" i="3"/>
  <c r="L146" i="3"/>
  <c r="P145" i="3"/>
  <c r="L145" i="3"/>
  <c r="P144" i="3"/>
  <c r="L144" i="3"/>
  <c r="P143" i="3"/>
  <c r="L143" i="3"/>
  <c r="P139" i="3"/>
  <c r="L139" i="3"/>
  <c r="P138" i="3"/>
  <c r="L138" i="3"/>
  <c r="P137" i="3"/>
  <c r="L137" i="3"/>
  <c r="P136" i="3"/>
  <c r="L136" i="3"/>
  <c r="P135" i="3"/>
  <c r="L135" i="3"/>
  <c r="P131" i="3"/>
  <c r="L131" i="3"/>
  <c r="P130" i="3"/>
  <c r="L130" i="3"/>
  <c r="P129" i="3"/>
  <c r="L129" i="3"/>
  <c r="P128" i="3"/>
  <c r="L128" i="3"/>
  <c r="P127" i="3"/>
  <c r="L127" i="3"/>
  <c r="P123" i="3"/>
  <c r="L123" i="3"/>
  <c r="P122" i="3"/>
  <c r="L122" i="3"/>
  <c r="P121" i="3"/>
  <c r="L121" i="3"/>
  <c r="P120" i="3"/>
  <c r="L120" i="3"/>
  <c r="P119" i="3"/>
  <c r="L119" i="3"/>
  <c r="P115" i="3"/>
  <c r="L115" i="3"/>
  <c r="P114" i="3"/>
  <c r="L114" i="3"/>
  <c r="P113" i="3"/>
  <c r="L113" i="3"/>
  <c r="P112" i="3"/>
  <c r="L112" i="3"/>
  <c r="P111" i="3"/>
  <c r="L111" i="3"/>
  <c r="P107" i="3"/>
  <c r="L107" i="3"/>
  <c r="P106" i="3"/>
  <c r="L106" i="3"/>
  <c r="P105" i="3"/>
  <c r="L105" i="3"/>
  <c r="P104" i="3"/>
  <c r="L104" i="3"/>
  <c r="P103" i="3"/>
  <c r="L103" i="3"/>
  <c r="P99" i="3"/>
  <c r="L99" i="3"/>
  <c r="P98" i="3"/>
  <c r="L98" i="3"/>
  <c r="P97" i="3"/>
  <c r="L97" i="3"/>
  <c r="P96" i="3"/>
  <c r="L96" i="3"/>
  <c r="P95" i="3"/>
  <c r="L95" i="3"/>
  <c r="P91" i="3"/>
  <c r="L91" i="3"/>
  <c r="P90" i="3"/>
  <c r="L90" i="3"/>
  <c r="P89" i="3"/>
  <c r="L89" i="3"/>
  <c r="P88" i="3"/>
  <c r="L88" i="3"/>
  <c r="P87" i="3"/>
  <c r="L87" i="3"/>
  <c r="P83" i="3"/>
  <c r="L83" i="3"/>
  <c r="P82" i="3"/>
  <c r="L82" i="3"/>
  <c r="P81" i="3"/>
  <c r="L81" i="3"/>
  <c r="P80" i="3"/>
  <c r="L80" i="3"/>
  <c r="P79" i="3"/>
  <c r="L79" i="3"/>
  <c r="P75" i="3"/>
  <c r="L75" i="3"/>
  <c r="P74" i="3"/>
  <c r="L74" i="3"/>
  <c r="P73" i="3"/>
  <c r="L73" i="3"/>
  <c r="P72" i="3"/>
  <c r="L72" i="3"/>
  <c r="P71" i="3"/>
  <c r="L71" i="3"/>
  <c r="P67" i="3"/>
  <c r="L67" i="3"/>
  <c r="P66" i="3"/>
  <c r="L66" i="3"/>
  <c r="P65" i="3"/>
  <c r="L65" i="3"/>
  <c r="P64" i="3"/>
  <c r="L64" i="3"/>
  <c r="P63" i="3"/>
  <c r="L63" i="3"/>
  <c r="P59" i="3"/>
  <c r="L59" i="3"/>
  <c r="L58" i="8"/>
  <c r="P58" i="3"/>
  <c r="L58" i="3"/>
  <c r="P57" i="3"/>
  <c r="L57" i="3"/>
  <c r="P56" i="3"/>
  <c r="L56" i="3"/>
  <c r="P55" i="3"/>
  <c r="L55" i="3"/>
  <c r="P51" i="3"/>
  <c r="L51" i="3"/>
  <c r="P50" i="3"/>
  <c r="L50" i="3"/>
  <c r="P49" i="3"/>
  <c r="L49" i="3"/>
  <c r="P48" i="3"/>
  <c r="L48" i="3"/>
  <c r="P47" i="3"/>
  <c r="L47" i="3"/>
  <c r="P43" i="3"/>
  <c r="L43" i="3"/>
  <c r="P42" i="3"/>
  <c r="L42" i="3"/>
  <c r="P41" i="3"/>
  <c r="L41" i="3"/>
  <c r="P40" i="3"/>
  <c r="L40" i="3"/>
  <c r="P35" i="3"/>
  <c r="L35" i="3"/>
  <c r="P34" i="3"/>
  <c r="L34" i="3"/>
  <c r="P33" i="3"/>
  <c r="L33" i="3"/>
  <c r="L32" i="3"/>
  <c r="P31" i="3"/>
  <c r="L31" i="3"/>
  <c r="R27" i="3"/>
  <c r="P27" i="3"/>
  <c r="L27" i="3"/>
  <c r="R26" i="3"/>
  <c r="P26" i="3"/>
  <c r="L26" i="3"/>
  <c r="R25" i="3"/>
  <c r="L25" i="8"/>
  <c r="P25" i="3"/>
  <c r="L25" i="3"/>
  <c r="P24" i="3"/>
  <c r="L24" i="8"/>
  <c r="L24" i="3"/>
  <c r="P23" i="3"/>
  <c r="L23" i="3"/>
  <c r="L55" i="8"/>
  <c r="L19" i="8"/>
  <c r="L18" i="8"/>
  <c r="L17" i="8"/>
  <c r="L16" i="8"/>
  <c r="L15" i="3"/>
  <c r="L251" i="8"/>
  <c r="L250" i="8"/>
  <c r="L249" i="8"/>
  <c r="L248" i="8"/>
  <c r="L247" i="8"/>
  <c r="L243" i="8"/>
  <c r="L242" i="8"/>
  <c r="L241" i="8"/>
  <c r="L240" i="8"/>
  <c r="L239" i="8"/>
  <c r="L235" i="8"/>
  <c r="L234" i="8"/>
  <c r="L233" i="8"/>
  <c r="L232" i="8"/>
  <c r="L231" i="8"/>
  <c r="L227" i="8"/>
  <c r="L226" i="8"/>
  <c r="L225" i="8"/>
  <c r="L224" i="8"/>
  <c r="L223" i="8"/>
  <c r="L219" i="8"/>
  <c r="L218" i="8"/>
  <c r="L217" i="8"/>
  <c r="L216" i="8"/>
  <c r="L211" i="8"/>
  <c r="L210" i="8"/>
  <c r="L209" i="8"/>
  <c r="L208" i="8"/>
  <c r="L207" i="8"/>
  <c r="L202" i="8"/>
  <c r="L201" i="8"/>
  <c r="L200" i="8"/>
  <c r="L199" i="8"/>
  <c r="L195" i="8"/>
  <c r="L194" i="8"/>
  <c r="L193" i="8"/>
  <c r="L192" i="8"/>
  <c r="L191" i="8"/>
  <c r="L187" i="8"/>
  <c r="L186" i="8"/>
  <c r="L185" i="8"/>
  <c r="L184" i="8"/>
  <c r="L183" i="8"/>
  <c r="L178" i="8"/>
  <c r="L177" i="8"/>
  <c r="L176" i="8"/>
  <c r="L175" i="8"/>
  <c r="L171" i="8"/>
  <c r="L170" i="8"/>
  <c r="L168" i="8"/>
  <c r="L163" i="8"/>
  <c r="L162" i="8"/>
  <c r="L161" i="8"/>
  <c r="L160" i="8"/>
  <c r="L159" i="8"/>
  <c r="L155" i="8"/>
  <c r="L154" i="8"/>
  <c r="L153" i="8"/>
  <c r="L152" i="8"/>
  <c r="L151" i="8"/>
  <c r="L147" i="8"/>
  <c r="L146" i="8"/>
  <c r="L145" i="8"/>
  <c r="L144" i="8"/>
  <c r="L143" i="8"/>
  <c r="L139" i="8"/>
  <c r="L138" i="8"/>
  <c r="L137" i="8"/>
  <c r="L131" i="8"/>
  <c r="L130" i="8"/>
  <c r="L129" i="8"/>
  <c r="L128" i="8"/>
  <c r="L127" i="8"/>
  <c r="L123" i="8"/>
  <c r="L122" i="8"/>
  <c r="L121" i="8"/>
  <c r="L119" i="8"/>
  <c r="L115" i="8"/>
  <c r="L114" i="8"/>
  <c r="L113" i="8"/>
  <c r="L112" i="8"/>
  <c r="L111" i="8"/>
  <c r="L107" i="8"/>
  <c r="L106" i="8"/>
  <c r="L105" i="8"/>
  <c r="L104" i="8"/>
  <c r="L103" i="8"/>
  <c r="L99" i="8"/>
  <c r="L98" i="8"/>
  <c r="L97" i="8"/>
  <c r="L96" i="8"/>
  <c r="L95" i="8"/>
  <c r="L91" i="8"/>
  <c r="L90" i="8"/>
  <c r="L89" i="8"/>
  <c r="L88" i="8"/>
  <c r="L83" i="8"/>
  <c r="L82" i="8"/>
  <c r="L81" i="8"/>
  <c r="L80" i="8"/>
  <c r="L79" i="8"/>
  <c r="L75" i="8"/>
  <c r="L74" i="8"/>
  <c r="L73" i="8"/>
  <c r="L72" i="8"/>
  <c r="L71" i="8"/>
  <c r="L67" i="8"/>
  <c r="L66" i="8"/>
  <c r="L65" i="8"/>
  <c r="L64" i="8"/>
  <c r="L63" i="8"/>
  <c r="L59" i="8"/>
  <c r="L57" i="8"/>
  <c r="L56" i="8"/>
  <c r="L51" i="8"/>
  <c r="L50" i="8"/>
  <c r="L49" i="8"/>
  <c r="L48" i="8"/>
  <c r="L47" i="8"/>
  <c r="L43" i="8"/>
  <c r="L42" i="8"/>
  <c r="L41" i="8"/>
  <c r="L40" i="8"/>
  <c r="L35" i="8"/>
  <c r="L34" i="8"/>
  <c r="L33" i="8"/>
  <c r="L27" i="8"/>
  <c r="L26" i="8"/>
  <c r="D128" i="3" l="1"/>
  <c r="D129" i="3"/>
  <c r="D127" i="3"/>
  <c r="D161" i="3"/>
  <c r="D162" i="3"/>
  <c r="D163" i="3"/>
  <c r="D97" i="3"/>
  <c r="D98" i="3"/>
  <c r="D96" i="3"/>
  <c r="D23" i="3"/>
  <c r="C23" i="3"/>
  <c r="D24" i="3"/>
  <c r="D27" i="3"/>
  <c r="D49" i="3"/>
  <c r="D50" i="3"/>
  <c r="C47" i="3"/>
  <c r="D47" i="3"/>
  <c r="D48" i="3"/>
  <c r="D215" i="3"/>
  <c r="D218" i="3"/>
  <c r="D219" i="3"/>
  <c r="D113" i="8"/>
  <c r="D115" i="8"/>
  <c r="D112" i="8"/>
  <c r="D17" i="8"/>
  <c r="D15" i="8"/>
  <c r="D16" i="8"/>
  <c r="C39" i="3"/>
  <c r="D19" i="8"/>
  <c r="D209" i="8"/>
  <c r="D207" i="8"/>
  <c r="D208" i="8"/>
  <c r="D211" i="8"/>
  <c r="D131" i="3"/>
  <c r="D193" i="8"/>
  <c r="D192" i="8"/>
  <c r="D195" i="8"/>
  <c r="D191" i="8"/>
  <c r="B15" i="3"/>
  <c r="B103" i="3"/>
  <c r="B151" i="3"/>
  <c r="D227" i="8"/>
  <c r="D35" i="8"/>
  <c r="D251" i="3"/>
  <c r="D225" i="3"/>
  <c r="D200" i="3"/>
  <c r="D40" i="3"/>
  <c r="B167" i="3"/>
  <c r="D171" i="3" s="1"/>
  <c r="B231" i="3"/>
  <c r="D250" i="3"/>
  <c r="B87" i="3"/>
  <c r="B175" i="3"/>
  <c r="B239" i="3"/>
  <c r="C71" i="3"/>
  <c r="B135" i="3"/>
  <c r="B31" i="3"/>
  <c r="B183" i="3"/>
  <c r="D131" i="8"/>
  <c r="B79" i="3"/>
  <c r="B191" i="3"/>
  <c r="D128" i="8"/>
  <c r="D51" i="8"/>
  <c r="B111" i="3"/>
  <c r="B63" i="3"/>
  <c r="B143" i="3"/>
  <c r="B55" i="3"/>
  <c r="B207" i="3"/>
  <c r="D79" i="8"/>
  <c r="C63" i="3"/>
  <c r="D65" i="3"/>
  <c r="D66" i="3"/>
  <c r="D63" i="3"/>
  <c r="D64" i="3"/>
  <c r="C223" i="3"/>
  <c r="D226" i="3"/>
  <c r="D121" i="3"/>
  <c r="D122" i="3"/>
  <c r="C119" i="3"/>
  <c r="D119" i="3"/>
  <c r="D120" i="3"/>
  <c r="C247" i="3"/>
  <c r="D247" i="3"/>
  <c r="D249" i="3"/>
  <c r="D67" i="3"/>
  <c r="C183" i="3"/>
  <c r="D242" i="8"/>
  <c r="D226" i="8"/>
  <c r="D210" i="8"/>
  <c r="D194" i="8"/>
  <c r="D178" i="8"/>
  <c r="D162" i="8"/>
  <c r="D146" i="8"/>
  <c r="D130" i="8"/>
  <c r="D114" i="8"/>
  <c r="D98" i="8"/>
  <c r="D82" i="8"/>
  <c r="D66" i="8"/>
  <c r="D50" i="8"/>
  <c r="D34" i="8"/>
  <c r="D18" i="8"/>
  <c r="E72" i="3" s="1"/>
  <c r="C95" i="3"/>
  <c r="C191" i="3"/>
  <c r="D73" i="3"/>
  <c r="C215" i="3"/>
  <c r="C127" i="3"/>
  <c r="D251" i="8"/>
  <c r="D235" i="8"/>
  <c r="D219" i="8"/>
  <c r="D203" i="8"/>
  <c r="D187" i="8"/>
  <c r="D171" i="8"/>
  <c r="D155" i="8"/>
  <c r="D139" i="8"/>
  <c r="D123" i="8"/>
  <c r="D107" i="8"/>
  <c r="D91" i="8"/>
  <c r="D75" i="8"/>
  <c r="D59" i="8"/>
  <c r="D43" i="8"/>
  <c r="D27" i="8"/>
  <c r="C135" i="3"/>
  <c r="C231" i="3"/>
  <c r="D250" i="8"/>
  <c r="D234" i="8"/>
  <c r="D218" i="8"/>
  <c r="D202" i="8"/>
  <c r="D186" i="8"/>
  <c r="D170" i="8"/>
  <c r="D154" i="8"/>
  <c r="D138" i="8"/>
  <c r="D122" i="8"/>
  <c r="D106" i="8"/>
  <c r="D90" i="8"/>
  <c r="D74" i="8"/>
  <c r="D58" i="8"/>
  <c r="D42" i="8"/>
  <c r="D26" i="8"/>
  <c r="C239" i="3"/>
  <c r="D249" i="8"/>
  <c r="D233" i="8"/>
  <c r="D217" i="8"/>
  <c r="D201" i="8"/>
  <c r="D185" i="8"/>
  <c r="D169" i="8"/>
  <c r="D153" i="8"/>
  <c r="D137" i="8"/>
  <c r="D121" i="8"/>
  <c r="D105" i="8"/>
  <c r="D89" i="8"/>
  <c r="D73" i="8"/>
  <c r="D57" i="8"/>
  <c r="D41" i="8"/>
  <c r="D25" i="8"/>
  <c r="C151" i="3"/>
  <c r="D248" i="8"/>
  <c r="D232" i="8"/>
  <c r="D216" i="8"/>
  <c r="D200" i="8"/>
  <c r="D184" i="8"/>
  <c r="D168" i="8"/>
  <c r="D152" i="8"/>
  <c r="D136" i="8"/>
  <c r="D120" i="8"/>
  <c r="D104" i="8"/>
  <c r="D88" i="8"/>
  <c r="D72" i="8"/>
  <c r="D56" i="8"/>
  <c r="D40" i="8"/>
  <c r="D24" i="8"/>
  <c r="C159" i="3"/>
  <c r="D175" i="3" l="1"/>
  <c r="D176" i="3"/>
  <c r="D179" i="3"/>
  <c r="D177" i="3"/>
  <c r="D178" i="3"/>
  <c r="C87" i="3"/>
  <c r="D89" i="3"/>
  <c r="D87" i="3"/>
  <c r="D88" i="3"/>
  <c r="D90" i="3"/>
  <c r="D91" i="3"/>
  <c r="E91" i="3" s="1"/>
  <c r="D191" i="3"/>
  <c r="D193" i="3"/>
  <c r="D194" i="3"/>
  <c r="D195" i="3"/>
  <c r="D192" i="3"/>
  <c r="E130" i="3"/>
  <c r="Q130" i="3" s="1" a="1"/>
  <c r="Q130" i="3" s="1"/>
  <c r="C175" i="3"/>
  <c r="D81" i="3"/>
  <c r="C79" i="3"/>
  <c r="D79" i="3"/>
  <c r="D80" i="3"/>
  <c r="D82" i="3"/>
  <c r="C167" i="3"/>
  <c r="C207" i="3"/>
  <c r="D210" i="3"/>
  <c r="D207" i="3"/>
  <c r="D211" i="3"/>
  <c r="D209" i="3"/>
  <c r="D208" i="3"/>
  <c r="D55" i="3"/>
  <c r="D57" i="3"/>
  <c r="D58" i="3"/>
  <c r="C55" i="3"/>
  <c r="D59" i="3"/>
  <c r="D56" i="3"/>
  <c r="D183" i="3"/>
  <c r="D185" i="3"/>
  <c r="D186" i="3"/>
  <c r="D184" i="3"/>
  <c r="E184" i="3" s="1"/>
  <c r="D187" i="3"/>
  <c r="D231" i="3"/>
  <c r="D235" i="3"/>
  <c r="D234" i="3"/>
  <c r="D232" i="3"/>
  <c r="D233" i="3"/>
  <c r="D151" i="3"/>
  <c r="D153" i="3"/>
  <c r="D154" i="3"/>
  <c r="D152" i="3"/>
  <c r="D155" i="3"/>
  <c r="E98" i="3"/>
  <c r="F98" i="3" s="1" a="1"/>
  <c r="F98" i="3" s="1"/>
  <c r="D167" i="3"/>
  <c r="D170" i="3"/>
  <c r="D103" i="3"/>
  <c r="D105" i="3"/>
  <c r="D106" i="3"/>
  <c r="D107" i="3"/>
  <c r="D104" i="3"/>
  <c r="C103" i="3"/>
  <c r="D169" i="3"/>
  <c r="D145" i="3"/>
  <c r="D144" i="3"/>
  <c r="D143" i="3"/>
  <c r="D146" i="3"/>
  <c r="D147" i="3"/>
  <c r="D32" i="3"/>
  <c r="D33" i="3"/>
  <c r="D31" i="3"/>
  <c r="D35" i="3"/>
  <c r="E35" i="3" s="1"/>
  <c r="D34" i="3"/>
  <c r="C31" i="3"/>
  <c r="C143" i="3"/>
  <c r="D83" i="3"/>
  <c r="D168" i="3"/>
  <c r="D137" i="3"/>
  <c r="D138" i="3"/>
  <c r="D135" i="3"/>
  <c r="D139" i="3"/>
  <c r="D136" i="3"/>
  <c r="D15" i="3"/>
  <c r="D16" i="3"/>
  <c r="E16" i="3" s="1"/>
  <c r="F16" i="3" s="1" a="1"/>
  <c r="F16" i="3" s="1"/>
  <c r="D18" i="3"/>
  <c r="D19" i="3"/>
  <c r="D17" i="3"/>
  <c r="E17" i="3" s="1"/>
  <c r="F17" i="3" s="1" a="1"/>
  <c r="F17" i="3" s="1"/>
  <c r="C15" i="3"/>
  <c r="D111" i="3"/>
  <c r="C111" i="3"/>
  <c r="D112" i="3"/>
  <c r="D113" i="3"/>
  <c r="D114" i="3"/>
  <c r="D115" i="3"/>
  <c r="E178" i="3"/>
  <c r="F178" i="3" s="1" a="1"/>
  <c r="F178" i="3" s="1"/>
  <c r="E43" i="3"/>
  <c r="Q43" i="3" s="1" a="1"/>
  <c r="Q43" i="3" s="1"/>
  <c r="D239" i="3"/>
  <c r="D240" i="3"/>
  <c r="D243" i="3"/>
  <c r="D241" i="3"/>
  <c r="D242" i="3"/>
  <c r="E249" i="3"/>
  <c r="Q249" i="3" s="1" a="1"/>
  <c r="Q249" i="3" s="1"/>
  <c r="E250" i="3"/>
  <c r="E47" i="3"/>
  <c r="E159" i="3"/>
  <c r="E231" i="3"/>
  <c r="E57" i="3"/>
  <c r="E58" i="3"/>
  <c r="E106" i="3"/>
  <c r="E66" i="3"/>
  <c r="Q66" i="3" s="1" a="1"/>
  <c r="Q66" i="3" s="1"/>
  <c r="E74" i="3"/>
  <c r="E73" i="3"/>
  <c r="Q73" i="3" s="1" a="1"/>
  <c r="Q73" i="3" s="1"/>
  <c r="E171" i="3"/>
  <c r="F171" i="3" s="1" a="1"/>
  <c r="F171" i="3" s="1"/>
  <c r="E177" i="3"/>
  <c r="E147" i="3"/>
  <c r="E31" i="3"/>
  <c r="E145" i="3"/>
  <c r="E187" i="3"/>
  <c r="E241" i="3"/>
  <c r="E90" i="3"/>
  <c r="E25" i="3"/>
  <c r="E65" i="3"/>
  <c r="F65" i="3" s="1" a="1"/>
  <c r="F65" i="3" s="1"/>
  <c r="E168" i="3"/>
  <c r="Q168" i="3" s="1" a="1"/>
  <c r="Q168" i="3" s="1"/>
  <c r="E202" i="3"/>
  <c r="E193" i="3"/>
  <c r="E138" i="3"/>
  <c r="E211" i="3"/>
  <c r="E113" i="3"/>
  <c r="E120" i="3"/>
  <c r="Q120" i="3" s="1" a="1"/>
  <c r="Q120" i="3" s="1"/>
  <c r="E143" i="3"/>
  <c r="E155" i="3"/>
  <c r="E80" i="3"/>
  <c r="F72" i="3" a="1"/>
  <c r="F72" i="3" s="1"/>
  <c r="Q72" i="3" a="1"/>
  <c r="Q72" i="3" s="1"/>
  <c r="E97" i="3"/>
  <c r="E129" i="3"/>
  <c r="E112" i="3"/>
  <c r="E194" i="3"/>
  <c r="E224" i="3"/>
  <c r="E27" i="3"/>
  <c r="E162" i="3"/>
  <c r="E217" i="3"/>
  <c r="E99" i="3"/>
  <c r="E240" i="3"/>
  <c r="E243" i="3"/>
  <c r="E207" i="3"/>
  <c r="E79" i="3"/>
  <c r="E59" i="3"/>
  <c r="E219" i="3"/>
  <c r="E135" i="3"/>
  <c r="E123" i="3"/>
  <c r="E170" i="3"/>
  <c r="E186" i="3"/>
  <c r="E210" i="3"/>
  <c r="E233" i="3"/>
  <c r="E242" i="3"/>
  <c r="E128" i="3"/>
  <c r="E144" i="3"/>
  <c r="E200" i="3"/>
  <c r="E95" i="3"/>
  <c r="E201" i="3"/>
  <c r="E19" i="3"/>
  <c r="E146" i="3"/>
  <c r="E225" i="3"/>
  <c r="E216" i="3"/>
  <c r="E235" i="3"/>
  <c r="E227" i="3"/>
  <c r="E209" i="3"/>
  <c r="E195" i="3"/>
  <c r="E50" i="3"/>
  <c r="E119" i="3"/>
  <c r="F119" i="3" s="1" a="1"/>
  <c r="F119" i="3" s="1"/>
  <c r="E56" i="3"/>
  <c r="E199" i="3"/>
  <c r="E24" i="3"/>
  <c r="E151" i="3"/>
  <c r="E161" i="3"/>
  <c r="E203" i="3"/>
  <c r="E152" i="3"/>
  <c r="E83" i="3"/>
  <c r="Q83" i="3" s="1" a="1"/>
  <c r="Q83" i="3" s="1"/>
  <c r="E81" i="3"/>
  <c r="E39" i="3"/>
  <c r="E167" i="3"/>
  <c r="E75" i="3"/>
  <c r="E71" i="3"/>
  <c r="E111" i="3"/>
  <c r="E218" i="3"/>
  <c r="E163" i="3"/>
  <c r="E208" i="3"/>
  <c r="E88" i="3"/>
  <c r="E18" i="3"/>
  <c r="E226" i="3"/>
  <c r="F226" i="3" s="1" a="1"/>
  <c r="F226" i="3" s="1"/>
  <c r="E34" i="3"/>
  <c r="E179" i="3"/>
  <c r="E40" i="3"/>
  <c r="E185" i="3"/>
  <c r="E234" i="3"/>
  <c r="E89" i="3"/>
  <c r="E107" i="3"/>
  <c r="E115" i="3"/>
  <c r="E49" i="3"/>
  <c r="E104" i="3"/>
  <c r="E192" i="3"/>
  <c r="E122" i="3"/>
  <c r="Q122" i="3" s="1" a="1"/>
  <c r="Q122" i="3" s="1"/>
  <c r="E251" i="3"/>
  <c r="E137" i="3"/>
  <c r="E32" i="3"/>
  <c r="E169" i="3"/>
  <c r="F169" i="3" s="1" a="1"/>
  <c r="F169" i="3" s="1"/>
  <c r="E248" i="3"/>
  <c r="E232" i="3"/>
  <c r="E33" i="3"/>
  <c r="E41" i="3"/>
  <c r="E176" i="3"/>
  <c r="E121" i="3"/>
  <c r="Q121" i="3" s="1" a="1"/>
  <c r="Q121" i="3" s="1"/>
  <c r="E154" i="3"/>
  <c r="E87" i="3"/>
  <c r="E239" i="3"/>
  <c r="E223" i="3"/>
  <c r="E48" i="3"/>
  <c r="E139" i="3"/>
  <c r="E136" i="3"/>
  <c r="E160" i="3"/>
  <c r="E127" i="3"/>
  <c r="E26" i="3"/>
  <c r="E55" i="3"/>
  <c r="E183" i="3"/>
  <c r="E175" i="3"/>
  <c r="E191" i="3"/>
  <c r="E23" i="3"/>
  <c r="E64" i="3"/>
  <c r="Q64" i="3" s="1" a="1"/>
  <c r="Q64" i="3" s="1"/>
  <c r="E96" i="3"/>
  <c r="E215" i="3"/>
  <c r="E67" i="3"/>
  <c r="F67" i="3" s="1" a="1"/>
  <c r="F67" i="3" s="1"/>
  <c r="E247" i="3"/>
  <c r="F247" i="3" s="1" a="1"/>
  <c r="F247" i="3" s="1"/>
  <c r="E82" i="3"/>
  <c r="E114" i="3"/>
  <c r="E105" i="3"/>
  <c r="E131" i="3"/>
  <c r="E153" i="3"/>
  <c r="E103" i="3"/>
  <c r="E51" i="3"/>
  <c r="E42" i="3"/>
  <c r="E63" i="3"/>
  <c r="F63" i="3" s="1" a="1"/>
  <c r="F63" i="3" s="1"/>
  <c r="F130" i="3" l="1" a="1"/>
  <c r="F130" i="3" s="1"/>
  <c r="Q98" i="3" a="1"/>
  <c r="Q98" i="3" s="1"/>
  <c r="Q17" i="3" a="1"/>
  <c r="Q17" i="3" s="1"/>
  <c r="F122" i="3" a="1"/>
  <c r="F122" i="3" s="1"/>
  <c r="Q119" i="3" a="1"/>
  <c r="Q119" i="3" s="1"/>
  <c r="F168" i="3" a="1"/>
  <c r="F168" i="3" s="1"/>
  <c r="F66" i="3" a="1"/>
  <c r="F66" i="3" s="1"/>
  <c r="Q247" i="3" a="1"/>
  <c r="Q247" i="3" s="1"/>
  <c r="Q63" i="3" a="1"/>
  <c r="Q63" i="3" s="1"/>
  <c r="Q184" i="3" a="1"/>
  <c r="Q184" i="3" s="1"/>
  <c r="F184" i="3" a="1"/>
  <c r="F184" i="3" s="1"/>
  <c r="E15" i="3"/>
  <c r="F15" i="3" s="1" a="1"/>
  <c r="F15" i="3" s="1"/>
  <c r="Q16" i="3" a="1"/>
  <c r="Q16" i="3" s="1"/>
  <c r="F43" i="3" a="1"/>
  <c r="F43" i="3" s="1"/>
  <c r="Q67" i="3" a="1"/>
  <c r="Q67" i="3" s="1"/>
  <c r="F121" i="3" a="1"/>
  <c r="F121" i="3" s="1"/>
  <c r="Q178" i="3" a="1"/>
  <c r="Q178" i="3" s="1"/>
  <c r="Q226" i="3" a="1"/>
  <c r="Q226" i="3" s="1"/>
  <c r="Q171" i="3" a="1"/>
  <c r="Q171" i="3" s="1"/>
  <c r="F83" i="3" a="1"/>
  <c r="F83" i="3" s="1"/>
  <c r="F73" i="3" a="1"/>
  <c r="F73" i="3" s="1"/>
  <c r="F249" i="3" a="1"/>
  <c r="F249" i="3" s="1"/>
  <c r="Q219" i="3" a="1"/>
  <c r="Q219" i="3" s="1"/>
  <c r="F219" i="3" a="1"/>
  <c r="F219" i="3" s="1"/>
  <c r="Q194" i="3" a="1"/>
  <c r="Q194" i="3" s="1"/>
  <c r="F194" i="3" a="1"/>
  <c r="F194" i="3" s="1"/>
  <c r="Q113" i="3" a="1"/>
  <c r="Q113" i="3" s="1"/>
  <c r="F113" i="3" a="1"/>
  <c r="F113" i="3" s="1"/>
  <c r="Q90" i="3" a="1"/>
  <c r="Q90" i="3" s="1"/>
  <c r="F90" i="3" a="1"/>
  <c r="F90" i="3" s="1"/>
  <c r="F95" i="3" a="1"/>
  <c r="F95" i="3" s="1"/>
  <c r="Q95" i="3" a="1"/>
  <c r="Q95" i="3" s="1"/>
  <c r="Q59" i="3" a="1"/>
  <c r="Q59" i="3" s="1"/>
  <c r="F59" i="3" a="1"/>
  <c r="F59" i="3" s="1"/>
  <c r="Q112" i="3" a="1"/>
  <c r="Q112" i="3" s="1"/>
  <c r="F112" i="3" a="1"/>
  <c r="F112" i="3" s="1"/>
  <c r="Q211" i="3" a="1"/>
  <c r="Q211" i="3" s="1"/>
  <c r="F211" i="3" a="1"/>
  <c r="F211" i="3" s="1"/>
  <c r="F241" i="3" a="1"/>
  <c r="F241" i="3" s="1"/>
  <c r="Q241" i="3" a="1"/>
  <c r="Q241" i="3" s="1"/>
  <c r="Q74" i="3" a="1"/>
  <c r="Q74" i="3" s="1"/>
  <c r="F74" i="3" a="1"/>
  <c r="F74" i="3" s="1"/>
  <c r="Q201" i="3" a="1"/>
  <c r="Q201" i="3" s="1"/>
  <c r="F201" i="3" a="1"/>
  <c r="F201" i="3" s="1"/>
  <c r="Q48" i="3" a="1"/>
  <c r="Q48" i="3" s="1"/>
  <c r="F48" i="3" a="1"/>
  <c r="F48" i="3" s="1"/>
  <c r="F248" i="3" a="1"/>
  <c r="F248" i="3" s="1"/>
  <c r="Q248" i="3" a="1"/>
  <c r="Q248" i="3" s="1"/>
  <c r="F192" i="3" a="1"/>
  <c r="F192" i="3" s="1"/>
  <c r="Q192" i="3" a="1"/>
  <c r="Q192" i="3" s="1"/>
  <c r="Q81" i="3" a="1"/>
  <c r="Q81" i="3" s="1"/>
  <c r="F81" i="3" a="1"/>
  <c r="F81" i="3" s="1"/>
  <c r="F175" i="3" a="1"/>
  <c r="F175" i="3" s="1"/>
  <c r="Q175" i="3" a="1"/>
  <c r="Q175" i="3" s="1"/>
  <c r="Q223" i="3" a="1"/>
  <c r="Q223" i="3" s="1"/>
  <c r="F223" i="3" a="1"/>
  <c r="F223" i="3" s="1"/>
  <c r="Q169" i="3" a="1"/>
  <c r="Q169" i="3" s="1"/>
  <c r="F104" i="3" a="1"/>
  <c r="F104" i="3" s="1"/>
  <c r="Q104" i="3" a="1"/>
  <c r="Q104" i="3" s="1"/>
  <c r="F200" i="3" a="1"/>
  <c r="F200" i="3" s="1"/>
  <c r="Q200" i="3" a="1"/>
  <c r="Q200" i="3" s="1"/>
  <c r="Q79" i="3" a="1"/>
  <c r="Q79" i="3" s="1"/>
  <c r="F79" i="3" a="1"/>
  <c r="F79" i="3" s="1"/>
  <c r="Q129" i="3" a="1"/>
  <c r="Q129" i="3" s="1"/>
  <c r="F129" i="3" a="1"/>
  <c r="F129" i="3" s="1"/>
  <c r="F138" i="3" a="1"/>
  <c r="F138" i="3" s="1"/>
  <c r="Q138" i="3" a="1"/>
  <c r="Q138" i="3" s="1"/>
  <c r="F187" i="3" a="1"/>
  <c r="F187" i="3" s="1"/>
  <c r="Q187" i="3" a="1"/>
  <c r="Q187" i="3" s="1"/>
  <c r="F82" i="3" a="1"/>
  <c r="F82" i="3" s="1"/>
  <c r="Q82" i="3" a="1"/>
  <c r="Q82" i="3" s="1"/>
  <c r="F139" i="3" a="1"/>
  <c r="F139" i="3" s="1"/>
  <c r="Q139" i="3" a="1"/>
  <c r="Q139" i="3" s="1"/>
  <c r="F183" i="3" a="1"/>
  <c r="F183" i="3" s="1"/>
  <c r="Q183" i="3" a="1"/>
  <c r="Q183" i="3" s="1"/>
  <c r="Q49" i="3" a="1"/>
  <c r="Q49" i="3" s="1"/>
  <c r="F49" i="3" a="1"/>
  <c r="F49" i="3" s="1"/>
  <c r="F18" i="3" a="1"/>
  <c r="F18" i="3" s="1"/>
  <c r="Q18" i="3" a="1"/>
  <c r="Q18" i="3" s="1"/>
  <c r="Q50" i="3" a="1"/>
  <c r="Q50" i="3" s="1"/>
  <c r="F50" i="3" a="1"/>
  <c r="F50" i="3" s="1"/>
  <c r="F207" i="3" a="1"/>
  <c r="F207" i="3" s="1"/>
  <c r="Q207" i="3" a="1"/>
  <c r="Q207" i="3" s="1"/>
  <c r="F193" i="3" a="1"/>
  <c r="F193" i="3" s="1"/>
  <c r="Q193" i="3" a="1"/>
  <c r="Q193" i="3" s="1"/>
  <c r="F42" i="3" a="1"/>
  <c r="F42" i="3" s="1"/>
  <c r="Q42" i="3" a="1"/>
  <c r="Q42" i="3" s="1"/>
  <c r="Q55" i="3" a="1"/>
  <c r="Q55" i="3" s="1"/>
  <c r="F55" i="3" a="1"/>
  <c r="F55" i="3" s="1"/>
  <c r="Q115" i="3" a="1"/>
  <c r="Q115" i="3" s="1"/>
  <c r="F115" i="3" a="1"/>
  <c r="F115" i="3" s="1"/>
  <c r="F195" i="3" a="1"/>
  <c r="F195" i="3" s="1"/>
  <c r="Q195" i="3" a="1"/>
  <c r="Q195" i="3" s="1"/>
  <c r="Q128" i="3" a="1"/>
  <c r="Q128" i="3" s="1"/>
  <c r="F128" i="3" a="1"/>
  <c r="F128" i="3" s="1"/>
  <c r="Q243" i="3" a="1"/>
  <c r="Q243" i="3" s="1"/>
  <c r="F243" i="3" a="1"/>
  <c r="F243" i="3" s="1"/>
  <c r="Q202" i="3" a="1"/>
  <c r="Q202" i="3" s="1"/>
  <c r="F202" i="3" a="1"/>
  <c r="F202" i="3" s="1"/>
  <c r="F31" i="3" a="1"/>
  <c r="F31" i="3" s="1"/>
  <c r="Q31" i="3" a="1"/>
  <c r="Q31" i="3" s="1"/>
  <c r="Q33" i="3" a="1"/>
  <c r="Q33" i="3" s="1"/>
  <c r="F33" i="3" a="1"/>
  <c r="F33" i="3" s="1"/>
  <c r="Q34" i="3" a="1"/>
  <c r="Q34" i="3" s="1"/>
  <c r="F34" i="3" a="1"/>
  <c r="F34" i="3" s="1"/>
  <c r="Q144" i="3" a="1"/>
  <c r="Q144" i="3" s="1"/>
  <c r="F144" i="3" a="1"/>
  <c r="F144" i="3" s="1"/>
  <c r="Q97" i="3" a="1"/>
  <c r="Q97" i="3" s="1"/>
  <c r="F97" i="3" a="1"/>
  <c r="F97" i="3" s="1"/>
  <c r="F145" i="3" a="1"/>
  <c r="F145" i="3" s="1"/>
  <c r="Q145" i="3" a="1"/>
  <c r="Q145" i="3" s="1"/>
  <c r="F87" i="3" a="1"/>
  <c r="F87" i="3" s="1"/>
  <c r="Q87" i="3" a="1"/>
  <c r="Q87" i="3" s="1"/>
  <c r="F88" i="3" a="1"/>
  <c r="F88" i="3" s="1"/>
  <c r="Q88" i="3" a="1"/>
  <c r="Q88" i="3" s="1"/>
  <c r="F51" i="3" a="1"/>
  <c r="F51" i="3" s="1"/>
  <c r="Q51" i="3" a="1"/>
  <c r="Q51" i="3" s="1"/>
  <c r="Q154" i="3" a="1"/>
  <c r="Q154" i="3" s="1"/>
  <c r="F154" i="3" a="1"/>
  <c r="F154" i="3" s="1"/>
  <c r="F32" i="3" a="1"/>
  <c r="F32" i="3" s="1"/>
  <c r="Q32" i="3" a="1"/>
  <c r="Q32" i="3" s="1"/>
  <c r="R32" i="3" s="1"/>
  <c r="Q107" i="3" a="1"/>
  <c r="Q107" i="3" s="1"/>
  <c r="F107" i="3" a="1"/>
  <c r="F107" i="3" s="1"/>
  <c r="Q208" i="3" a="1"/>
  <c r="Q208" i="3" s="1"/>
  <c r="F208" i="3" a="1"/>
  <c r="F208" i="3" s="1"/>
  <c r="Q152" i="3" a="1"/>
  <c r="Q152" i="3" s="1"/>
  <c r="F152" i="3" a="1"/>
  <c r="F152" i="3" s="1"/>
  <c r="F209" i="3" a="1"/>
  <c r="F209" i="3" s="1"/>
  <c r="Q209" i="3" a="1"/>
  <c r="Q209" i="3" s="1"/>
  <c r="Q242" i="3" a="1"/>
  <c r="Q242" i="3" s="1"/>
  <c r="F242" i="3" a="1"/>
  <c r="F242" i="3" s="1"/>
  <c r="F240" i="3" a="1"/>
  <c r="F240" i="3" s="1"/>
  <c r="Q240" i="3" a="1"/>
  <c r="Q240" i="3" s="1"/>
  <c r="Q250" i="3" a="1"/>
  <c r="Q250" i="3" s="1"/>
  <c r="F250" i="3" a="1"/>
  <c r="F250" i="3" s="1"/>
  <c r="F191" i="3" a="1"/>
  <c r="F191" i="3" s="1"/>
  <c r="Q191" i="3" a="1"/>
  <c r="Q191" i="3" s="1"/>
  <c r="Q147" i="3" a="1"/>
  <c r="Q147" i="3" s="1"/>
  <c r="F147" i="3" a="1"/>
  <c r="F147" i="3" s="1"/>
  <c r="F106" i="3" a="1"/>
  <c r="F106" i="3" s="1"/>
  <c r="Q106" i="3" a="1"/>
  <c r="Q106" i="3" s="1"/>
  <c r="F103" i="3" a="1"/>
  <c r="F103" i="3" s="1"/>
  <c r="Q103" i="3" a="1"/>
  <c r="Q103" i="3" s="1"/>
  <c r="F215" i="3" a="1"/>
  <c r="F215" i="3" s="1"/>
  <c r="Q215" i="3" a="1"/>
  <c r="Q215" i="3" s="1"/>
  <c r="Q26" i="3" a="1"/>
  <c r="Q26" i="3" s="1"/>
  <c r="F26" i="3" a="1"/>
  <c r="F26" i="3" s="1"/>
  <c r="F137" i="3" a="1"/>
  <c r="F137" i="3" s="1"/>
  <c r="Q137" i="3" a="1"/>
  <c r="Q137" i="3" s="1"/>
  <c r="Q89" i="3" a="1"/>
  <c r="Q89" i="3" s="1"/>
  <c r="F89" i="3" a="1"/>
  <c r="F89" i="3" s="1"/>
  <c r="F163" i="3" a="1"/>
  <c r="F163" i="3" s="1"/>
  <c r="Q163" i="3" a="1"/>
  <c r="Q163" i="3" s="1"/>
  <c r="Q203" i="3" a="1"/>
  <c r="Q203" i="3" s="1"/>
  <c r="F203" i="3" a="1"/>
  <c r="F203" i="3" s="1"/>
  <c r="F227" i="3" a="1"/>
  <c r="F227" i="3" s="1"/>
  <c r="Q227" i="3" a="1"/>
  <c r="Q227" i="3" s="1"/>
  <c r="Q233" i="3" a="1"/>
  <c r="Q233" i="3" s="1"/>
  <c r="F233" i="3" a="1"/>
  <c r="F233" i="3" s="1"/>
  <c r="F99" i="3" a="1"/>
  <c r="F99" i="3" s="1"/>
  <c r="Q99" i="3" a="1"/>
  <c r="Q99" i="3" s="1"/>
  <c r="F80" i="3" a="1"/>
  <c r="F80" i="3" s="1"/>
  <c r="Q80" i="3" a="1"/>
  <c r="Q80" i="3" s="1"/>
  <c r="F177" i="3" a="1"/>
  <c r="F177" i="3" s="1"/>
  <c r="Q177" i="3" a="1"/>
  <c r="Q177" i="3" s="1"/>
  <c r="Q58" i="3" a="1"/>
  <c r="Q58" i="3" s="1"/>
  <c r="F58" i="3" a="1"/>
  <c r="F58" i="3" s="1"/>
  <c r="F23" i="3" a="1"/>
  <c r="F23" i="3" s="1"/>
  <c r="Q23" i="3" a="1"/>
  <c r="Q23" i="3" s="1"/>
  <c r="R23" i="3" s="1"/>
  <c r="F161" i="3" a="1"/>
  <c r="F161" i="3" s="1"/>
  <c r="Q161" i="3" a="1"/>
  <c r="Q161" i="3" s="1"/>
  <c r="Q210" i="3" a="1"/>
  <c r="Q210" i="3" s="1"/>
  <c r="F210" i="3" a="1"/>
  <c r="F210" i="3" s="1"/>
  <c r="Q57" i="3" a="1"/>
  <c r="Q57" i="3" s="1"/>
  <c r="F57" i="3" a="1"/>
  <c r="F57" i="3" s="1"/>
  <c r="Q153" i="3" a="1"/>
  <c r="Q153" i="3" s="1"/>
  <c r="F153" i="3" a="1"/>
  <c r="F153" i="3" s="1"/>
  <c r="F96" i="3" a="1"/>
  <c r="F96" i="3" s="1"/>
  <c r="Q96" i="3" a="1"/>
  <c r="Q96" i="3" s="1"/>
  <c r="Q234" i="3" a="1"/>
  <c r="Q234" i="3" s="1"/>
  <c r="F234" i="3" a="1"/>
  <c r="F234" i="3" s="1"/>
  <c r="F235" i="3" a="1"/>
  <c r="F235" i="3" s="1"/>
  <c r="Q235" i="3" a="1"/>
  <c r="Q235" i="3" s="1"/>
  <c r="Q217" i="3" a="1"/>
  <c r="Q217" i="3" s="1"/>
  <c r="F217" i="3" a="1"/>
  <c r="F217" i="3" s="1"/>
  <c r="F155" i="3" a="1"/>
  <c r="F155" i="3" s="1"/>
  <c r="Q155" i="3" a="1"/>
  <c r="Q155" i="3" s="1"/>
  <c r="Q131" i="3" a="1"/>
  <c r="Q131" i="3" s="1"/>
  <c r="F131" i="3" a="1"/>
  <c r="F131" i="3" s="1"/>
  <c r="F64" i="3" a="1"/>
  <c r="F64" i="3" s="1"/>
  <c r="Q35" i="3" a="1"/>
  <c r="Q35" i="3" s="1"/>
  <c r="F35" i="3" a="1"/>
  <c r="F35" i="3" s="1"/>
  <c r="F167" i="3" a="1"/>
  <c r="F167" i="3" s="1"/>
  <c r="Q167" i="3" a="1"/>
  <c r="Q167" i="3" s="1"/>
  <c r="F56" i="3" a="1"/>
  <c r="F56" i="3" s="1"/>
  <c r="Q56" i="3" a="1"/>
  <c r="Q56" i="3" s="1"/>
  <c r="Q19" i="3" a="1"/>
  <c r="Q19" i="3" s="1"/>
  <c r="F19" i="3" a="1"/>
  <c r="F19" i="3" s="1"/>
  <c r="Q135" i="3" a="1"/>
  <c r="Q135" i="3" s="1"/>
  <c r="F135" i="3" a="1"/>
  <c r="F135" i="3" s="1"/>
  <c r="Q91" i="3" a="1"/>
  <c r="Q91" i="3" s="1"/>
  <c r="F91" i="3" a="1"/>
  <c r="F91" i="3" s="1"/>
  <c r="Q25" i="3" a="1"/>
  <c r="Q25" i="3" s="1"/>
  <c r="F25" i="3" a="1"/>
  <c r="F25" i="3" s="1"/>
  <c r="Q185" i="3" a="1"/>
  <c r="Q185" i="3" s="1"/>
  <c r="F185" i="3" a="1"/>
  <c r="F185" i="3" s="1"/>
  <c r="Q111" i="3" a="1"/>
  <c r="Q111" i="3" s="1"/>
  <c r="F111" i="3" a="1"/>
  <c r="F111" i="3" s="1"/>
  <c r="Q151" i="3" a="1"/>
  <c r="Q151" i="3" s="1"/>
  <c r="F151" i="3" a="1"/>
  <c r="F151" i="3" s="1"/>
  <c r="F216" i="3" a="1"/>
  <c r="F216" i="3" s="1"/>
  <c r="Q216" i="3" a="1"/>
  <c r="Q216" i="3" s="1"/>
  <c r="Q186" i="3" a="1"/>
  <c r="Q186" i="3" s="1"/>
  <c r="F186" i="3" a="1"/>
  <c r="F186" i="3" s="1"/>
  <c r="Q162" i="3" a="1"/>
  <c r="Q162" i="3" s="1"/>
  <c r="F162" i="3" a="1"/>
  <c r="F162" i="3" s="1"/>
  <c r="F143" i="3" a="1"/>
  <c r="F143" i="3" s="1"/>
  <c r="Q143" i="3" a="1"/>
  <c r="Q143" i="3" s="1"/>
  <c r="Q65" i="3" a="1"/>
  <c r="Q65" i="3" s="1"/>
  <c r="Q231" i="3" a="1"/>
  <c r="Q231" i="3" s="1"/>
  <c r="F231" i="3" a="1"/>
  <c r="F231" i="3" s="1"/>
  <c r="F105" i="3" a="1"/>
  <c r="F105" i="3" s="1"/>
  <c r="Q105" i="3" a="1"/>
  <c r="Q105" i="3" s="1"/>
  <c r="Q160" i="3" a="1"/>
  <c r="Q160" i="3" s="1"/>
  <c r="F160" i="3" a="1"/>
  <c r="F160" i="3" s="1"/>
  <c r="Q176" i="3" a="1"/>
  <c r="Q176" i="3" s="1"/>
  <c r="F176" i="3" a="1"/>
  <c r="F176" i="3" s="1"/>
  <c r="Q251" i="3" a="1"/>
  <c r="Q251" i="3" s="1"/>
  <c r="F251" i="3" a="1"/>
  <c r="F251" i="3" s="1"/>
  <c r="Q40" i="3" a="1"/>
  <c r="Q40" i="3" s="1"/>
  <c r="F40" i="3" a="1"/>
  <c r="F40" i="3" s="1"/>
  <c r="F71" i="3" a="1"/>
  <c r="F71" i="3" s="1"/>
  <c r="Q71" i="3" a="1"/>
  <c r="Q71" i="3" s="1"/>
  <c r="F24" i="3" a="1"/>
  <c r="F24" i="3" s="1"/>
  <c r="Q24" i="3" a="1"/>
  <c r="Q24" i="3" s="1"/>
  <c r="R24" i="3" s="1"/>
  <c r="F225" i="3" a="1"/>
  <c r="F225" i="3" s="1"/>
  <c r="Q225" i="3" a="1"/>
  <c r="Q225" i="3" s="1"/>
  <c r="Q170" i="3" a="1"/>
  <c r="Q170" i="3" s="1"/>
  <c r="F170" i="3" a="1"/>
  <c r="F170" i="3" s="1"/>
  <c r="F27" i="3" a="1"/>
  <c r="F27" i="3" s="1"/>
  <c r="Q27" i="3" a="1"/>
  <c r="Q27" i="3" s="1"/>
  <c r="F120" i="3" a="1"/>
  <c r="F120" i="3" s="1"/>
  <c r="F159" i="3" a="1"/>
  <c r="F159" i="3" s="1"/>
  <c r="Q159" i="3" a="1"/>
  <c r="Q159" i="3" s="1"/>
  <c r="F232" i="3" a="1"/>
  <c r="F232" i="3" s="1"/>
  <c r="Q232" i="3" a="1"/>
  <c r="Q232" i="3" s="1"/>
  <c r="Q39" i="3" a="1"/>
  <c r="Q39" i="3" s="1"/>
  <c r="F39" i="3" a="1"/>
  <c r="F39" i="3" s="1"/>
  <c r="F239" i="3" a="1"/>
  <c r="F239" i="3" s="1"/>
  <c r="Q239" i="3" a="1"/>
  <c r="Q239" i="3" s="1"/>
  <c r="F127" i="3" a="1"/>
  <c r="F127" i="3" s="1"/>
  <c r="Q127" i="3" a="1"/>
  <c r="Q127" i="3" s="1"/>
  <c r="Q218" i="3" a="1"/>
  <c r="Q218" i="3" s="1"/>
  <c r="F218" i="3" a="1"/>
  <c r="F218" i="3" s="1"/>
  <c r="F114" i="3" a="1"/>
  <c r="F114" i="3" s="1"/>
  <c r="Q114" i="3" a="1"/>
  <c r="Q114" i="3" s="1"/>
  <c r="Q136" i="3" a="1"/>
  <c r="Q136" i="3" s="1"/>
  <c r="F136" i="3" a="1"/>
  <c r="F136" i="3" s="1"/>
  <c r="F41" i="3" a="1"/>
  <c r="F41" i="3" s="1"/>
  <c r="Q41" i="3" a="1"/>
  <c r="Q41" i="3" s="1"/>
  <c r="Q179" i="3" a="1"/>
  <c r="Q179" i="3" s="1"/>
  <c r="F179" i="3" a="1"/>
  <c r="F179" i="3" s="1"/>
  <c r="Q75" i="3" a="1"/>
  <c r="Q75" i="3" s="1"/>
  <c r="F75" i="3" a="1"/>
  <c r="F75" i="3" s="1"/>
  <c r="F199" i="3" a="1"/>
  <c r="F199" i="3" s="1"/>
  <c r="Q199" i="3" a="1"/>
  <c r="Q199" i="3" s="1"/>
  <c r="F146" i="3" a="1"/>
  <c r="F146" i="3" s="1"/>
  <c r="Q146" i="3" a="1"/>
  <c r="Q146" i="3" s="1"/>
  <c r="Q123" i="3" a="1"/>
  <c r="Q123" i="3" s="1"/>
  <c r="F123" i="3" a="1"/>
  <c r="F123" i="3" s="1"/>
  <c r="Q224" i="3" a="1"/>
  <c r="Q224" i="3" s="1"/>
  <c r="F224" i="3" a="1"/>
  <c r="F224" i="3" s="1"/>
  <c r="F47" i="3" a="1"/>
  <c r="F47" i="3" s="1"/>
  <c r="Q47" i="3" a="1"/>
  <c r="Q47" i="3" s="1"/>
  <c r="Q15" i="3" l="1" a="1"/>
  <c r="Q15" i="3" s="1"/>
  <c r="R15" i="3" s="1"/>
  <c r="T15" i="3" s="1"/>
  <c r="T23" i="3"/>
  <c r="R31" i="3" l="1"/>
  <c r="T31" i="3" s="1"/>
  <c r="R39" i="3"/>
  <c r="T39" i="3" s="1"/>
</calcChain>
</file>

<file path=xl/sharedStrings.xml><?xml version="1.0" encoding="utf-8"?>
<sst xmlns="http://schemas.openxmlformats.org/spreadsheetml/2006/main" count="1356" uniqueCount="160">
  <si>
    <t>Explanation</t>
  </si>
  <si>
    <t>Dropdown list</t>
  </si>
  <si>
    <t>Cell formulas</t>
  </si>
  <si>
    <t>User input</t>
  </si>
  <si>
    <t>Column</t>
  </si>
  <si>
    <t>BIODIVERSITY TYPE</t>
  </si>
  <si>
    <t>Biodiversity Component</t>
  </si>
  <si>
    <t>Biodiversity Attribute</t>
  </si>
  <si>
    <r>
      <rPr>
        <b/>
        <i/>
        <sz val="12"/>
        <color theme="1"/>
        <rFont val="Calibri"/>
        <scheme val="minor"/>
      </rPr>
      <t>Biodiversity Type</t>
    </r>
  </si>
  <si>
    <t>Area of Impact (ha)</t>
  </si>
  <si>
    <t>Column C</t>
  </si>
  <si>
    <t>Sheet name</t>
  </si>
  <si>
    <t>Column J</t>
  </si>
  <si>
    <t>Column K</t>
  </si>
  <si>
    <t>Column L</t>
  </si>
  <si>
    <t>Column M</t>
  </si>
  <si>
    <t>Column N</t>
  </si>
  <si>
    <t>Column O</t>
  </si>
  <si>
    <t>Column P</t>
  </si>
  <si>
    <t>Column Q</t>
  </si>
  <si>
    <t>Column F</t>
  </si>
  <si>
    <t>Column H</t>
  </si>
  <si>
    <t>Column R</t>
  </si>
  <si>
    <t>Offset area (ha)</t>
  </si>
  <si>
    <t>List validation: Low confidence &gt; 50% &lt;75%, Confident 75–90%, Very confident &gt;90%</t>
  </si>
  <si>
    <t xml:space="preserve">Decide which time period over which to calculate NPBV </t>
  </si>
  <si>
    <r>
      <rPr>
        <b/>
        <i/>
        <sz val="12"/>
        <color theme="1"/>
        <rFont val="Calibri"/>
        <scheme val="minor"/>
      </rPr>
      <t>Biodiversity</t>
    </r>
    <r>
      <rPr>
        <sz val="12"/>
        <color theme="1"/>
        <rFont val="Calibri"/>
        <family val="2"/>
        <scheme val="minor"/>
      </rPr>
      <t xml:space="preserve"> </t>
    </r>
    <r>
      <rPr>
        <b/>
        <i/>
        <sz val="12"/>
        <color theme="1"/>
        <rFont val="Calibri"/>
        <scheme val="minor"/>
      </rPr>
      <t>Component</t>
    </r>
  </si>
  <si>
    <r>
      <rPr>
        <b/>
        <i/>
        <sz val="12"/>
        <color theme="1"/>
        <rFont val="Calibri"/>
        <scheme val="minor"/>
      </rPr>
      <t>Biodiversity</t>
    </r>
    <r>
      <rPr>
        <sz val="12"/>
        <color theme="1"/>
        <rFont val="Calibri"/>
        <family val="2"/>
        <scheme val="minor"/>
      </rPr>
      <t xml:space="preserve"> </t>
    </r>
    <r>
      <rPr>
        <b/>
        <i/>
        <sz val="12"/>
        <color theme="1"/>
        <rFont val="Calibri"/>
        <scheme val="minor"/>
      </rPr>
      <t>Attribute</t>
    </r>
  </si>
  <si>
    <t>Column T</t>
  </si>
  <si>
    <t>Confidence in Offset Actions</t>
  </si>
  <si>
    <t>Key:</t>
  </si>
  <si>
    <t>Measurement Unit</t>
  </si>
  <si>
    <t>Column E</t>
  </si>
  <si>
    <t>Column G</t>
  </si>
  <si>
    <t>Column I</t>
  </si>
  <si>
    <t>Columns D &amp; E</t>
  </si>
  <si>
    <r>
      <t xml:space="preserve">Measure </t>
    </r>
    <r>
      <rPr>
        <b/>
        <i/>
        <u/>
        <sz val="12"/>
        <rFont val="Calibri"/>
        <scheme val="minor"/>
      </rPr>
      <t>prior to</t>
    </r>
    <r>
      <rPr>
        <b/>
        <i/>
        <sz val="12"/>
        <rFont val="Calibri"/>
        <scheme val="minor"/>
      </rPr>
      <t xml:space="preserve"> Impact</t>
    </r>
  </si>
  <si>
    <t xml:space="preserve">Benchmark </t>
  </si>
  <si>
    <t>Benchmark</t>
  </si>
  <si>
    <t>This section captures which elements of biodiversity, and over what area, will be impacted by the proposal</t>
  </si>
  <si>
    <t>Equation to adjust change so that the pre and post impact values are in proportion to the Benchmark. Values prior (Column O) and post Impact (Column P) are truncated to 1 if these values are greater than the Benchmark. Additional instructions are used within this equation to return 'Not calculated' if the Attribute Value has not been calculated. where the proposed Impact is immediate (time equals zero) the application of the discount rate does not influence the calculation.</t>
  </si>
  <si>
    <t>Time of Impact (years)</t>
  </si>
  <si>
    <r>
      <t xml:space="preserve">Measure </t>
    </r>
    <r>
      <rPr>
        <b/>
        <u/>
        <sz val="12"/>
        <color theme="6" tint="-0.499984740745262"/>
        <rFont val="Calibri"/>
        <scheme val="minor"/>
      </rPr>
      <t>prior to</t>
    </r>
    <r>
      <rPr>
        <b/>
        <sz val="12"/>
        <color theme="6" tint="-0.499984740745262"/>
        <rFont val="Calibri"/>
        <scheme val="minor"/>
      </rPr>
      <t xml:space="preserve"> Impact</t>
    </r>
  </si>
  <si>
    <r>
      <t xml:space="preserve">Measure </t>
    </r>
    <r>
      <rPr>
        <b/>
        <u/>
        <sz val="12"/>
        <color theme="6" tint="-0.499984740745262"/>
        <rFont val="Calibri"/>
        <scheme val="minor"/>
      </rPr>
      <t>after</t>
    </r>
    <r>
      <rPr>
        <b/>
        <sz val="12"/>
        <color theme="6" tint="-0.499984740745262"/>
        <rFont val="Calibri"/>
        <scheme val="minor"/>
      </rPr>
      <t xml:space="preserve">  Impact</t>
    </r>
  </si>
  <si>
    <r>
      <t xml:space="preserve">Measure </t>
    </r>
    <r>
      <rPr>
        <b/>
        <u/>
        <sz val="12"/>
        <color rgb="FF4F6228"/>
        <rFont val="Calibri"/>
        <scheme val="minor"/>
      </rPr>
      <t>prior to</t>
    </r>
    <r>
      <rPr>
        <b/>
        <sz val="12"/>
        <color rgb="FF4F6228"/>
        <rFont val="Calibri"/>
        <scheme val="minor"/>
      </rPr>
      <t xml:space="preserve"> Impact</t>
    </r>
  </si>
  <si>
    <r>
      <t xml:space="preserve">Measure </t>
    </r>
    <r>
      <rPr>
        <b/>
        <u/>
        <sz val="12"/>
        <color rgb="FF4F6228"/>
        <rFont val="Calibri"/>
        <scheme val="minor"/>
      </rPr>
      <t>after</t>
    </r>
    <r>
      <rPr>
        <b/>
        <sz val="12"/>
        <color rgb="FF4F6228"/>
        <rFont val="Calibri"/>
        <scheme val="minor"/>
      </rPr>
      <t xml:space="preserve">  Impact</t>
    </r>
  </si>
  <si>
    <r>
      <t xml:space="preserve">Measure </t>
    </r>
    <r>
      <rPr>
        <b/>
        <i/>
        <u/>
        <sz val="12"/>
        <rFont val="Calibri"/>
        <scheme val="minor"/>
      </rPr>
      <t>after</t>
    </r>
    <r>
      <rPr>
        <b/>
        <i/>
        <sz val="12"/>
        <rFont val="Calibri"/>
        <scheme val="minor"/>
      </rPr>
      <t xml:space="preserve">  Impact</t>
    </r>
  </si>
  <si>
    <t>Key</t>
  </si>
  <si>
    <t>User Input</t>
  </si>
  <si>
    <t>Not Required</t>
  </si>
  <si>
    <t>DISCOUNT RATE (time preference)</t>
  </si>
  <si>
    <t>Discount Rate (time preference)</t>
  </si>
  <si>
    <r>
      <rPr>
        <b/>
        <i/>
        <sz val="12"/>
        <color theme="1"/>
        <rFont val="Calibri"/>
        <scheme val="minor"/>
      </rPr>
      <t>Discount Rate (time preference)</t>
    </r>
  </si>
  <si>
    <t>Calculations can be made for a finite end point, or at five yearly time-steps over 35 years. Indicate preference in Column K and Follow the instructions in Column L</t>
  </si>
  <si>
    <t>Time till endpoint (years)</t>
  </si>
  <si>
    <t>Columns K &amp; L</t>
  </si>
  <si>
    <t>This section captures which elements of biodiversity are to be accounted for, and the benchmark value for the Attribute. The information matches that in the Impact Model</t>
  </si>
  <si>
    <t>Contains a Lookup formula to find matching information from the corresponding Impact Model in order to auto-populate these cells.</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</si>
  <si>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scheme val="minor"/>
      </rPr>
      <t>: If cell is unprotected, use ctrl+shift+enter to move out of cell rather than just enter to avoid breaking the array formula.</t>
    </r>
  </si>
  <si>
    <t>This is the average Net Present Biodiversity Value for the Biodiversity Component</t>
  </si>
  <si>
    <t xml:space="preserve">Attribute Net Present Biodiversity Value </t>
  </si>
  <si>
    <t xml:space="preserve">Component Net Present Biodiversity Value </t>
  </si>
  <si>
    <t>Attribute Net Present Biodiversity Value</t>
  </si>
  <si>
    <t>Component Net Present Biodiversity Value</t>
  </si>
  <si>
    <r>
      <t xml:space="preserve">Measure </t>
    </r>
    <r>
      <rPr>
        <b/>
        <u/>
        <sz val="12"/>
        <color theme="8" tint="-0.499984740745262"/>
        <rFont val="Calibri"/>
        <scheme val="minor"/>
      </rPr>
      <t>prior to</t>
    </r>
    <r>
      <rPr>
        <b/>
        <sz val="12"/>
        <color theme="8" tint="-0.499984740745262"/>
        <rFont val="Calibri"/>
        <scheme val="minor"/>
      </rPr>
      <t xml:space="preserve"> Offset </t>
    </r>
  </si>
  <si>
    <r>
      <t xml:space="preserve">Measure </t>
    </r>
    <r>
      <rPr>
        <b/>
        <u/>
        <sz val="12"/>
        <color theme="8" tint="-0.499984740745262"/>
        <rFont val="Calibri"/>
        <scheme val="minor"/>
      </rPr>
      <t>after</t>
    </r>
    <r>
      <rPr>
        <b/>
        <sz val="12"/>
        <color theme="8" tint="-0.499984740745262"/>
        <rFont val="Calibri"/>
        <scheme val="minor"/>
      </rPr>
      <t xml:space="preserve"> Offset </t>
    </r>
  </si>
  <si>
    <r>
      <t xml:space="preserve">Measure </t>
    </r>
    <r>
      <rPr>
        <b/>
        <i/>
        <u/>
        <sz val="12"/>
        <color theme="1"/>
        <rFont val="Calibri"/>
        <scheme val="minor"/>
      </rPr>
      <t>prior to</t>
    </r>
    <r>
      <rPr>
        <b/>
        <i/>
        <sz val="12"/>
        <color theme="1"/>
        <rFont val="Calibri"/>
        <scheme val="minor"/>
      </rPr>
      <t xml:space="preserve"> Offset</t>
    </r>
  </si>
  <si>
    <r>
      <t xml:space="preserve">Measure </t>
    </r>
    <r>
      <rPr>
        <b/>
        <i/>
        <u/>
        <sz val="12"/>
        <color theme="1"/>
        <rFont val="Calibri"/>
        <scheme val="minor"/>
      </rPr>
      <t>after</t>
    </r>
    <r>
      <rPr>
        <b/>
        <i/>
        <sz val="12"/>
        <color theme="1"/>
        <rFont val="Calibri"/>
        <scheme val="minor"/>
      </rPr>
      <t xml:space="preserve"> the Offset</t>
    </r>
  </si>
  <si>
    <t>Proposed Offset Actions</t>
  </si>
  <si>
    <t>Cell content</t>
  </si>
  <si>
    <t>Auto-filled</t>
  </si>
  <si>
    <t>These cells provide information about the proposed Offset Actions</t>
  </si>
  <si>
    <t>Attribute biodiversity value</t>
  </si>
  <si>
    <t>Attribute Biodiversity Value at Offset Site</t>
  </si>
  <si>
    <t xml:space="preserve">Attribute Biodiversity Value at Impact Site </t>
  </si>
  <si>
    <t>Attribute Biodiversity Value</t>
  </si>
  <si>
    <t>Tab colour</t>
  </si>
  <si>
    <t>Guide for Impact Model</t>
  </si>
  <si>
    <t>=IF(R15="Not calculated","Not calculated",SUM(R15:R19)/ROUND(COUNTIF(R15:R19,"&gt;0")+COUNTIF(R15:R19,"&lt;0"),0))</t>
  </si>
  <si>
    <t>List validation: Not calculated, Finite end point, Five yearly time-step</t>
  </si>
  <si>
    <t>Low confidence &gt;50% &lt;75%</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</si>
  <si>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scheme val="minor"/>
      </rPr>
      <t xml:space="preserve">: If cell is unprotected, use ctrl+shift+enter to move out of cell rather than just enter to avoid breaking the array formula. Cell contains  Conditional Formatting to turn 'on' or 'off' dependent on choice made in Column K. </t>
    </r>
  </si>
  <si>
    <t xml:space="preserve">Cell contains conditional Formatting to turn 'on' or 'off' dependent on choice made in Column K. </t>
  </si>
  <si>
    <t xml:space="preserve">Cell contains  Conditional Formatting to turn 'on' or 'off' dependent on choice made in Column K. </t>
  </si>
  <si>
    <t>Attribute Biodiversity Value at Impact Site</t>
  </si>
  <si>
    <t>Additional formula within this equation is used to instruct cell to return a message ('Not calculated') when this value has not been calculated.   Confidence midpoints used to account for confidence are: Low confidence (&gt;50% &lt;75%) 62; Confident (75%–90%) 82.5; Very confident (&gt;90%) 92.5. Midpoints are converted to proportions (0.62, 0.825, 0.955) for the calculation. Cell contains Conditional Formatting to turn 'on' or 'off' dependent on choice made in Column K.</t>
  </si>
  <si>
    <t>Column B</t>
  </si>
  <si>
    <t>IMPACT  MODEL</t>
  </si>
  <si>
    <t>IMPACT MODEL</t>
  </si>
  <si>
    <t>Time till end point (years)</t>
  </si>
  <si>
    <t>Impact Model</t>
  </si>
  <si>
    <t>Worksheet explanation</t>
  </si>
  <si>
    <t>Choose option</t>
  </si>
  <si>
    <t>This section is where the marginal change in the measure of Biodiversity Attribute due to the Offset Action is quantified. Inputs are derived from direct measure, existing data or models where available, or expert estimated predictions. Attribute Biodiversity Value at the Offset Site is compared to the Attribute Biodiversity Value at the Impact Site to calculate the Net Present Biodiversity Value for each Attribute</t>
  </si>
  <si>
    <t>This section is where the change in measure of each Biodiversity Attribute due to the proposed Impact is quantified, and Attribute Biodiversity Value calculated.  Inputs are derived from direct measures, existing data or models where available, or expert estimated predictions</t>
  </si>
  <si>
    <t>=IF(K15="Finite end point",IFERROR(IF(ISBLANK(O15),"",((IF($J15="Low confidence &gt;50% &lt;75%",(IF(N15&lt;$G15,N15/$G15,1)-IF(M15&lt;$G15,M15/$G15,1))*0.62,IF($J15="Confident 75-90%",(IF(N15&lt;$G15,N15/$G15,1)-IF(M15&lt;$G15,M15/$G15,1))*0.825,IF($J15="Very confident &gt;90%",(IF(N15&lt;$G15,N15/$G15,1)-IF(M15&lt;$G15,M15/$G15,1))*0.955)))))/(1+$E$11)^O15)*(I15),"Not calculated"),"Not calculated")</t>
  </si>
  <si>
    <t>='Impact Model'!B11</t>
  </si>
  <si>
    <t>Contains a Lookup formula to find matching information in the Impact Model in order to auto-populate this cell.</t>
  </si>
  <si>
    <t>Contains a Lookup formula to find matching information in the  Impact Model in order to auto-populate this cell.</t>
  </si>
  <si>
    <t xml:space="preserve">Measure prior to Offset </t>
  </si>
  <si>
    <t xml:space="preserve">Measure after Offset </t>
  </si>
  <si>
    <t>Guide for Offset Model</t>
  </si>
  <si>
    <t>Guide for Offset Model_5 yearly</t>
  </si>
  <si>
    <t>Offset Model / Offset Model_5 yearly</t>
  </si>
  <si>
    <t>Use the Offset Model when calculating NPBV for a finite end point</t>
  </si>
  <si>
    <t>OFFSET MODEL</t>
  </si>
  <si>
    <t>Additional formula within this equation is used to instruct cell to return a message  ('Not calculated') when this value has not been calculated. If the User chooses to calculate the Attribute NPBV at five yearly time-steps, the equation imports this value from the Offset Model_ 5 yearly worksheet. This equation runs off named cell ranges (NPBV1.1a, NPBV1.1b etc. which are contained (and hidden) within the Offset Model_5 yearly worksheet (Columns V-AC). Values in this cell appear in red bold font when NPBV is less than zero.</t>
  </si>
  <si>
    <r>
      <t xml:space="preserve">The Accounting Model comprises a Impact </t>
    </r>
    <r>
      <rPr>
        <i/>
        <sz val="14"/>
        <color theme="1"/>
        <rFont val="Calibri"/>
        <scheme val="minor"/>
      </rPr>
      <t>and</t>
    </r>
    <r>
      <rPr>
        <sz val="14"/>
        <color theme="1"/>
        <rFont val="Calibri"/>
        <scheme val="minor"/>
      </rPr>
      <t xml:space="preserve"> a Offset Model.  Both need to be used to calculate Net Present Biodiversity Value of each Biodiversity Attribute (NPBV) following the proposed Offset Action. The 'Guide' worksheets provide additional information and guidance regarding the input variables for each of  the Models. These worksheets should be read in conjunction with the </t>
    </r>
    <r>
      <rPr>
        <i/>
        <sz val="14"/>
        <color theme="1"/>
        <rFont val="Calibri"/>
        <scheme val="minor"/>
      </rPr>
      <t xml:space="preserve">Accounting Model User Manual. </t>
    </r>
  </si>
  <si>
    <t>For each Biodiversity Type of interest, a separate Impact Model needs to be completed (a separate workbook in a new Excel file is required for each Biodiversity Type).  Multiple Biodiversity Components can be entered under each Biodiversity Type. The Impact Model must be completed prior to the Offset Model. There are enough tables within this worksheet to account for 30 Biodiversity Components. The tables run vertically down the sheet, and need to be used in consecutive order.</t>
  </si>
  <si>
    <r>
      <t xml:space="preserve">The Offset Model needs to match the corresponding Impact Model for each Biodiversity Type.  Thus, Biodiversity Components and Attributes are automatically copied from the Impact Model to the Offset Model spreadsheets.  
There are two options for the time period at which to calculate NPBV. If the User decides to calculate NPBV at five yearly time-steps </t>
    </r>
    <r>
      <rPr>
        <b/>
        <sz val="14"/>
        <color theme="1"/>
        <rFont val="Calibri"/>
        <scheme val="minor"/>
      </rPr>
      <t>both</t>
    </r>
    <r>
      <rPr>
        <b/>
        <i/>
        <sz val="14"/>
        <color theme="1"/>
        <rFont val="Calibri"/>
        <scheme val="minor"/>
      </rPr>
      <t xml:space="preserve"> </t>
    </r>
    <r>
      <rPr>
        <sz val="14"/>
        <color theme="1"/>
        <rFont val="Calibri"/>
        <scheme val="minor"/>
      </rPr>
      <t>the</t>
    </r>
    <r>
      <rPr>
        <b/>
        <i/>
        <sz val="14"/>
        <color theme="1"/>
        <rFont val="Calibri"/>
        <scheme val="minor"/>
      </rPr>
      <t xml:space="preserve"> </t>
    </r>
    <r>
      <rPr>
        <sz val="14"/>
        <color theme="1"/>
        <rFont val="Calibri"/>
        <scheme val="minor"/>
      </rPr>
      <t>Offset Model and Offset Model_ 5 yearly are used. If NPBV is to be calculated only at finite end point, only the Offset Model is required. Both NPBV timescales can be used within the same Biodiversity Component (i.e. one Attribute can be calculated to a finite end point, and another Attribute across five yearly time-steps). Both Offset Models have enough tables to account for 30 Biodiversity Components.  However, only the first table is 'live' (coloured).  All others are 'turned off' (coloured white) until the corresponding table is utilised within the Impact Model. Within the Offset Model_5 yearly, only the rows needed for Attributes that the User has chosen to calculate using the five yearly time-step will be 'turned on'.</t>
    </r>
  </si>
  <si>
    <t>Cell B11. The User is required to input the number assigned to the Biodiversity Type (1 for the first Type, 2 for the second, three for the third etc.).  The number assigned to each Biodiversity Type must be the same within the Impact Model and the Offset Models. Biodiversity Components and Biodiversity Attributes are automatically numbered accordingly once Cell B11 is populated.</t>
  </si>
  <si>
    <r>
      <t xml:space="preserve">Cell E11. The User is required to define and input a discount rate, which only accounts for time preference, before any other values are entered into the Offset Model. The same discount rate applies to all Biodiversity Types, Components, and Attributes in the Impact Model. For more discussion on discount rates see the </t>
    </r>
    <r>
      <rPr>
        <i/>
        <sz val="12"/>
        <color theme="1"/>
        <rFont val="Calibri"/>
        <scheme val="minor"/>
      </rPr>
      <t>User Manual</t>
    </r>
    <r>
      <rPr>
        <sz val="12"/>
        <color theme="1"/>
        <rFont val="Calibri"/>
        <family val="2"/>
        <scheme val="minor"/>
      </rPr>
      <t>.</t>
    </r>
  </si>
  <si>
    <t xml:space="preserve">The User needs to identify and input Measurement Units for each Biodiversity Attribute.  For example, if the Attribute is 'number of adults' the Measurement Unit would be a count. If the Attribute is 'spatial extent of a vegetation tier', the Measurement Unit might be percent. </t>
  </si>
  <si>
    <t>The User needs to measure and input the extent of habitat or area (ha) supporting the Biodiversity Type and over which the Biodiversity Attribute will be impacted by the proposal. For example, if the  Biodiversity Type is a threatened plant species, the area of Impact is the total area (ha) of the vegetation community supporting that species that will be affected by the proposed impact, not just the summed area occupied by individual plants.</t>
  </si>
  <si>
    <t>The User needs to measure and input the measured value of the Biodiversity Attribute at the Impact Site prior to the proposed Impact occurring.  The value is expressed in the stated Measurement Unit (Column F), using the same method of measurement as for the Benchmark.</t>
  </si>
  <si>
    <t xml:space="preserve">The User needs to estimate and input the predicted value of the Attribute at the Impact Site following the proposed Impact. The value is expressed in the stated Measurement Unit (Column F), using the same method of measurement as for the Benchmark. The quantum of Impact may be derived from the Assessment of Environmental Effects, or predictive models may be needed to inform this value. Experts with expertise relevant to each  Biodiversity Attribute may be able to confidently estimate post Impact values. </t>
  </si>
  <si>
    <t>Cell C11. The Offsets Model will import a replicate of that entered in the Impact Model. See the Guide for Impact Model for further explanation on Biodiversity Type.</t>
  </si>
  <si>
    <r>
      <t xml:space="preserve">Cell E11. The User is required to define and input a discrete discount rate which only accounts for time preference, before any other values are entered into the Offset Model. The same discount rate applies to all Biodiversity Types, Components, and Attributes in the Offset Model. For more discussion on discount rates see the </t>
    </r>
    <r>
      <rPr>
        <i/>
        <sz val="12"/>
        <color theme="1"/>
        <rFont val="Calibri"/>
        <scheme val="minor"/>
      </rPr>
      <t>Accounting Model User Manual</t>
    </r>
    <r>
      <rPr>
        <sz val="12"/>
        <color theme="1"/>
        <rFont val="Calibri"/>
        <family val="2"/>
        <scheme val="minor"/>
      </rPr>
      <t>.</t>
    </r>
  </si>
  <si>
    <t>For Columns C, D, F, and G, the Offsets Model will input a replicate of that entered in the corresponding Impact Model. See the Guide for Impact Model for further explanation on Biodiversity Components, Biodiversity Attributes, and Measurement Units. 
Biodiversity Components and Attributes are automatically assigned a unique identifier (Columns B and D) once Cell B11 is populated.</t>
  </si>
  <si>
    <t>The User is required to define and Input brief detail of the action(s) (management intervention) proposed to Offset Impact. Further detail (e.g. what, where, when, how, by whom) can be provided in supporting documentation.</t>
  </si>
  <si>
    <t>The User is required to predict and input the number of years (from the time of implementing the Offset Action) at which the Offset Action is anticipated to have achieved the stated objective.</t>
  </si>
  <si>
    <r>
      <t>T</t>
    </r>
    <r>
      <rPr>
        <sz val="12"/>
        <color theme="1"/>
        <rFont val="Calibri"/>
        <family val="2"/>
        <scheme val="minor"/>
      </rPr>
      <t>he NPBV for each component is calculated by averaging the NPBV of all the Attributes used to account for the Biodiversity Component (whether they were calculated using a finite end point or a five yearly time-step). All Biodiversity Attributes are given equal weighting in this model.</t>
    </r>
  </si>
  <si>
    <r>
      <t>Adds up the rows which contain Attribute values and divides by the number of Attributes entered.  Additional formula within this equation is used to instruct cell to return a message  ('Not calculated') when this value has not been calculated. Cell contains Conditional Formatting to turn 'on' or 'off' dependent on choice made in Column K. Values in this cell appear in red bold font when the average NPBV is less than zero.</t>
    </r>
    <r>
      <rPr>
        <b/>
        <sz val="12"/>
        <color theme="1"/>
        <rFont val="Calibri"/>
        <family val="2"/>
        <scheme val="minor"/>
      </rPr>
      <t>**If more than five Attributes are to be accounted for the User will need to adjust calculation to capture additional Attribute rows. If less than five Attributes are to be averaged, no adjustment is required.</t>
    </r>
  </si>
  <si>
    <t>Cell B11. The Offsets Model will input the same number as was entered in the Impact Model. Biodiversity Attributes (Column D) are automatically numbered accordingly once Cell B11 is auto-populated.</t>
  </si>
  <si>
    <t>=IF(K15="Choose option", "Not calculated",IF(K15="Finite end point",SUM(P15:Q15),IF(COUNTIF('Offset Model_5 yearly'!V15:AC15,"&gt;=0")&lt;1,INDEX('Offset Model_5 yearly'!V15:AC15,1,COUNT('Offset Model_5 yearly'!V15:AC15)),INDEX('Offset Model_5 yearly'!V15:AC15,1,MATCH(TRUE,INDEX('Offset Model_5 yearly'!V15:AC15&gt;=0,1,0),)))))</t>
  </si>
  <si>
    <r>
      <rPr>
        <i/>
        <sz val="12"/>
        <color theme="1"/>
        <rFont val="Calibri"/>
        <scheme val="minor"/>
      </rPr>
      <t>Full equation</t>
    </r>
    <r>
      <rPr>
        <sz val="12"/>
        <color theme="1"/>
        <rFont val="Calibri"/>
        <family val="2"/>
        <scheme val="minor"/>
      </rPr>
      <t xml:space="preserve">: IFERROR(IF(ISBLANK(K15),"",((IF(K15&lt;H15,K15/H15,1)-IF(J15&lt;H15,J15/H15,1)))/(1+$E$11)^I15)*(G15),"Not calculated";                                                                                   </t>
    </r>
    <r>
      <rPr>
        <i/>
        <sz val="12"/>
        <color theme="1"/>
        <rFont val="Calibri"/>
        <scheme val="minor"/>
      </rPr>
      <t>Change in value pre and post impact as proportion of benchmark</t>
    </r>
    <r>
      <rPr>
        <sz val="12"/>
        <color theme="1"/>
        <rFont val="Calibri"/>
        <family val="2"/>
        <scheme val="minor"/>
      </rPr>
      <t xml:space="preserve">: (IF(K15&lt;H15,K15/H15,1)-IF(J15&lt;H15,J15/H15,1);                         </t>
    </r>
    <r>
      <rPr>
        <i/>
        <sz val="12"/>
        <color theme="1"/>
        <rFont val="Calibri"/>
        <scheme val="minor"/>
      </rPr>
      <t xml:space="preserve"> Accounting for area and discount rate</t>
    </r>
    <r>
      <rPr>
        <sz val="12"/>
        <color theme="1"/>
        <rFont val="Calibri"/>
        <family val="2"/>
        <scheme val="minor"/>
      </rPr>
      <t>: (change in attribute value)/ (1+$E$11)^I15)*(G15)</t>
    </r>
  </si>
  <si>
    <t>=VLOOKUP(B11,'Impact Model'!$B$10:$N$340,2,FALSE)</t>
  </si>
  <si>
    <t>=VLOOKUP(B15,'Impact Model'!$B$14:$N$340,2,FALSE)</t>
  </si>
  <si>
    <t>=VLOOKUP(D15,'Impact Model_1'!$D$15:$N$340,2,FALSE)</t>
  </si>
  <si>
    <t>{=INDEX('Impact Model'!$D$15:$F$340,MATCH(D15&amp;E15,'Impact Model'!$D$15:$D$340&amp;'Impact Model'!$E$15:$E$340,0),3)}</t>
  </si>
  <si>
    <t>{=INDEX('Impact Model'!$D$15:$N$340,MATCH(D15&amp;E15,'Impact Model'!$D$15:$D$340&amp;'Impact Model'!$E$15:$E$340,0),9)}</t>
  </si>
  <si>
    <t>VERSION DATE: 6 August 2014</t>
  </si>
  <si>
    <t>Diversity</t>
  </si>
  <si>
    <t>Cover</t>
  </si>
  <si>
    <t>Very confident &gt;90%</t>
  </si>
  <si>
    <t>Five yearly time-step</t>
  </si>
  <si>
    <t>Finite end point</t>
  </si>
  <si>
    <t>Cell C11. Biodiversity Type describes the key biodiversity features of concern found at the Impact Site and can be either ecosystems, habitats, or species.  Examples include: Lowland podocarp-hardwood forest, coal measures, or a river and riparian ecosystem. Threatened and iconic species and rare or special features may also be listed as Biodiversity Types. Each Biodiversity Type requires its own workbook (copy of the Model template).</t>
  </si>
  <si>
    <t>The User needs to identify and input Biodiversity Components to help describe what makes up the Biodiversity Type. Include as many Biodiversity Components as required to adequately represent the Biodiversity Type of concern. Each Biodiversity Type may have several associated Biodiversity Components and each Biodiversity Component requires its own set of Attributes. Examples include: vegetation tiers  (e.g. ground, understory, canopy, epiphyte, climber), habitat types (e.g. lizard habitat, inanga spawning areas, dune slack wetland), related groups of indigenous species (e.g. vertebrate, invertebrate, bird, bat, lizard), or functional roles (insectivore/predator, nectarivore/pollinator and frugivore/seed disperser).  
Biodiversity Components are automatically  identified numerically in relation to the Biodiversity Type they contribute to (e.g. 1.1, 1.2, 1.3).</t>
  </si>
  <si>
    <t>The User needs to identify and input Biodiversity Attributes as measures of the  condition or the quantity of the Biodiversity Component. The Biodiversity Attributes  are the measures balanced in this accounting system to demonstrate no net loss. In this model, Biodiversity Attributes have equal weighting. Each Biodiversity Component will have at least one Biodiversity Attribute, and may need several,  to fully capture 'what we care about’. The tables allow for five Attributes to be entered, but each must have their own row. 
Attributes are automatically identified alphabetically in relation to the Biodiversity Component they are a part of (e.g. 1.1a, 1.1b, 1.1c).</t>
  </si>
  <si>
    <r>
      <t xml:space="preserve">The User needs to measure and input Benchmark values specific to each Biodiversity Attribute. Benchmarks are ideally measured from a real site of the same vegetation community type of the Impact and Offset Site, and be a site that has been under sustained conservation management or be of the highest possible condition (and not simply a site reflective of general condition of other sites within the area). Where such a site does not exist, ecologists with expertise relevant to the Biodiversity Attribute being measured may be able to describe an appropriate Benchmark value. Expert derived estimates will likely require input from a number of ecologists whose expertise spans the relevant Biodiversity Components and Attributes.  The overall condition of the Benchmark site is required to be equal to or greater than the overall condition of the Impact and Offset Sites. The same Measurement Unit (Column F) must be used to describe the Biodiversity Attribute within the Benchmark, Impact and Offset sites.
If overriding the Benchmark (see the </t>
    </r>
    <r>
      <rPr>
        <i/>
        <sz val="12"/>
        <color theme="1"/>
        <rFont val="Calibri"/>
        <scheme val="minor"/>
      </rPr>
      <t>User Manual</t>
    </r>
    <r>
      <rPr>
        <sz val="12"/>
        <color theme="1"/>
        <rFont val="Calibri"/>
        <family val="2"/>
        <scheme val="minor"/>
      </rPr>
      <t xml:space="preserve"> for further guidance) the User needs to enter the attribute measure prior to Impact (same value as entered into Column J).</t>
    </r>
  </si>
  <si>
    <t>The User needs to input the time (years from present) at which the Impact will cause a loss in value of the listed Biodiversity Attribute.  If the Impact will occur straight away enter '0'. This column is used to apply a time preference discount if the Impact will not occur until some point in the future. Immediate Impacts are not discounted. For a staged proposal that will result in impact on Biodiversity Attributes at different points in time, additional rows will need to be entered — that is, for each Biodiversity Attribute that will be impacted in stages, additional calculations will be required for each Time of Impact value.</t>
  </si>
  <si>
    <t xml:space="preserve">This is the predicted  value of the Biodiversity Attribute at the Impact Site following the Impact.  Attribute biodiversity value is the value of the Attribute after the Impact, relative to the value prior to the Impact, and adjusted in proportion to the Benchmark. Any Attribute value greater than the Benchmark value is truncated to 1. This change in biodiversity value is then multiplied across the area of proposed Impact.  Where the proposed Impact is not expected to occur until some point in the future (years from present, Column I) a time preference discount rate (Cell E11) is applied. This value will represent a decline in value due to the Impact and will therefore be a negative figure. </t>
  </si>
  <si>
    <r>
      <t xml:space="preserve">The User needs to enter the same Benchmark value for each Biodiversity Attribute as was used in the Impact Model. See the 'Guide for Impact Model' for further explanation. 
If the Benchmark was overridden in the Impact Model, it must also be overridden in the Offset Model. If this is the case, the User needs to enter the attribute measure prior to Offset (same value as entered into Column M). </t>
    </r>
    <r>
      <rPr>
        <b/>
        <sz val="12"/>
        <color theme="1"/>
        <rFont val="Calibri"/>
        <family val="2"/>
        <scheme val="minor"/>
      </rPr>
      <t>NB:</t>
    </r>
    <r>
      <rPr>
        <sz val="12"/>
        <color theme="1"/>
        <rFont val="Calibri"/>
        <family val="2"/>
        <scheme val="minor"/>
      </rPr>
      <t xml:space="preserve"> If the attribute measure prior to offset is equal to zero (e.g. the offset is habitat creation), a value greater than zero must be entered here </t>
    </r>
    <r>
      <rPr>
        <u/>
        <sz val="12"/>
        <color theme="1"/>
        <rFont val="Calibri"/>
        <scheme val="minor"/>
      </rPr>
      <t>if</t>
    </r>
    <r>
      <rPr>
        <sz val="12"/>
        <color theme="1"/>
        <rFont val="Calibri"/>
        <family val="2"/>
        <scheme val="minor"/>
      </rPr>
      <t xml:space="preserve"> the Benchmark functionality is not being used.</t>
    </r>
  </si>
  <si>
    <t>The User is required to identify and input the area (in hectares) over which the Offset activity related to this Biodiversity Attribute will be implemented. The same Offset activity, and therefore the same area over which the Offset activity is to be implemented, can apply to more than one Attribute. In such cases, the information needs to be re-entered for each relevant Biodiversity Attribute.</t>
  </si>
  <si>
    <r>
      <t xml:space="preserve">The User is required to estimate and input the likelihood that the proposed Offset Action (Column H) will be successful within the specified time estimate (Column O). This does not include risk of default or failing to implement the proposed Offset Actions. Choose a confidence rating from the dropdown list, as follows:
</t>
    </r>
    <r>
      <rPr>
        <b/>
        <sz val="12"/>
        <color theme="1"/>
        <rFont val="Calibri"/>
        <family val="2"/>
        <scheme val="minor"/>
      </rPr>
      <t xml:space="preserve">Low confidence: </t>
    </r>
    <r>
      <rPr>
        <sz val="12"/>
        <color theme="1"/>
        <rFont val="Calibri"/>
        <family val="2"/>
        <scheme val="minor"/>
      </rPr>
      <t xml:space="preserve">The proposed Offset Action uses methods that have either been successfully implemented in New Zealand or in the situation and context relevant to the Offset Site but infrequently, or the outcomes of the proposed Offset Action are not well proven or documented, or success rates elsewhere have been shown to be variable. Likelihood of success is &gt; 50% but &lt; 75%.
</t>
    </r>
    <r>
      <rPr>
        <b/>
        <sz val="12"/>
        <color theme="1"/>
        <rFont val="Calibri"/>
        <family val="2"/>
        <scheme val="minor"/>
      </rPr>
      <t>Confident:</t>
    </r>
    <r>
      <rPr>
        <sz val="12"/>
        <color theme="1"/>
        <rFont val="Calibri"/>
        <family val="2"/>
        <scheme val="minor"/>
      </rPr>
      <t xml:space="preserve"> The proposed Offset Action uses well known and often implemented methods which have been proven to succeed greater than 75% of the time although enough complicating factors and/or expert opinion exists to not have greater confidence in this Offset Action. Likelihood of success is greater than 75% but less than 90%.
</t>
    </r>
    <r>
      <rPr>
        <b/>
        <sz val="12"/>
        <color theme="1"/>
        <rFont val="Calibri"/>
        <family val="2"/>
        <scheme val="minor"/>
      </rPr>
      <t>Very confident</t>
    </r>
    <r>
      <rPr>
        <sz val="12"/>
        <color theme="1"/>
        <rFont val="Calibri"/>
        <family val="2"/>
        <scheme val="minor"/>
      </rPr>
      <t>: The proposed Offset Action uses methods that are well tested and repeatedly proven to be very reliable for the situation and context relevant to the Offset Site; evidence-based expert opinion is that success is very likely. Likelihood of success is &gt; 90%.</t>
    </r>
  </si>
  <si>
    <t>The User is required to decided whether to run calculations across five yearly time-steps for 35 years, or at a finite user defined end point.  The time-step calculation is restricted to 35 years as this is the maximum life of a resource consent. Indicate preference using the drop-down list in Column K and follow the instructions in Column L.</t>
  </si>
  <si>
    <t>The User is required to measure and input the value of the Biodiversity Attribute at the Offset Site prior to the proposed Offset Action being implemented, expressed in the Measurement Unit (Column F). The methods/models used to measure the Attribute at the Offset Site need to be identical to those used to measure the same Attribute at the Impact Site.</t>
  </si>
  <si>
    <t>The User is required to predict and input the value of the Biodiversity Attribute at the Offset Site following the proposed Offset Action at the finite end point — the time at which the Offset Action is anticipated to have achieved the stated objective (Column O), expressed in the Measurement Unit (Column F).  Predictive models may be needed to inform this measure. Experts with expertise relevant to each Biodiversity Attribute may be able to estimate future measures.</t>
  </si>
  <si>
    <t>This is the difference between the future value of the Attribute after the Offset action (Column N) and the current value of the Attribute at the Offset Site prior to the Offset being implemented (Column M). This change in Attribute value is calculated as a proportion of the Benchmark (Column G). Any Attribute value greater than the Benchmark is truncated to 1. The proportional raw gain is adjusted to the level of confidence in the Offset Actions succeeding, by multiplying the raw gain by the midpoint of the confidence range (Column J). This calculation also incorporates the time preference discount rate (cell E11) and the time taken to reach the stated objective for the Offset Action (Column O). The gain in value is multiplied across the Offset Area (Column I) to give a final Attribute value.</t>
  </si>
  <si>
    <t>This value is imported from the corresponding Impact Model and feeds into the Offset Model spreadsheet (Column R).</t>
  </si>
  <si>
    <t xml:space="preserve">The Net Present Biodiversity Value (NPBV) is determined for each Attribute by calculating the difference between the Attribute biodiversity value at the Offset Site and at the Impact Site to give the net change in biodiversity value over time. A no net loss biodiversity exchange is demonstrated when this value is equal to or greater than zero.  Negative values demonstrate a net loss, positive values demonstrate a net gain. 
Where the five yearly time-step option is chosen (Offset Model_5 yearly), this cell is populated with the Attribute NPBV value at the point that is equal or greater than zero or, when a equal or greater than zero NPBV is not reached, the NPBV at Year 35.  </t>
  </si>
  <si>
    <t>OFFSETS MODEL</t>
  </si>
  <si>
    <t>Shrubland</t>
  </si>
  <si>
    <t>Native woody plant species</t>
  </si>
  <si>
    <t>No. species</t>
  </si>
  <si>
    <t>Extent</t>
  </si>
  <si>
    <t>% canopy cover</t>
  </si>
  <si>
    <t>Restoration planting, legal protection and stock control</t>
  </si>
  <si>
    <t>Planting shrubland into bare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</si>
</sst>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
      <i/>
      <sz val="12"/>
      <color theme="1"/>
      <name val="Calibri"/>
      <scheme val="minor"/>
    </font>
    <font>
      <b/>
      <i/>
      <sz val="12"/>
      <color theme="1"/>
      <name val="Calibri"/>
      <scheme val="minor"/>
    </font>
    <font>
      <b/>
      <sz val="20"/>
      <color theme="8" tint="-0.499984740745262"/>
      <name val="Calibri"/>
      <scheme val="minor"/>
    </font>
    <font>
      <b/>
      <sz val="12"/>
      <color theme="8" tint="-0.499984740745262"/>
      <name val="Calibri"/>
      <scheme val="minor"/>
    </font>
    <font>
      <b/>
      <u/>
      <sz val="12"/>
      <color theme="8" tint="-0.499984740745262"/>
      <name val="Calibri"/>
      <scheme val="minor"/>
    </font>
    <font>
      <b/>
      <sz val="12"/>
      <name val="Calibri"/>
      <scheme val="minor"/>
    </font>
    <font>
      <b/>
      <i/>
      <sz val="12"/>
      <name val="Calibri"/>
      <scheme val="minor"/>
    </font>
    <font>
      <b/>
      <i/>
      <u/>
      <sz val="12"/>
      <color theme="1"/>
      <name val="Calibri"/>
      <scheme val="minor"/>
    </font>
    <font>
      <sz val="8"/>
      <name val="Calibri"/>
      <family val="2"/>
      <scheme val="minor"/>
    </font>
    <font>
      <b/>
      <i/>
      <u/>
      <sz val="12"/>
      <name val="Calibri"/>
      <scheme val="minor"/>
    </font>
    <font>
      <sz val="12"/>
      <color theme="8" tint="-0.499984740745262"/>
      <name val="Calibri"/>
      <scheme val="minor"/>
    </font>
    <font>
      <sz val="12"/>
      <name val="Calibri"/>
      <scheme val="minor"/>
    </font>
    <font>
      <sz val="14"/>
      <color theme="8" tint="-0.499984740745262"/>
      <name val="Calibri"/>
      <scheme val="minor"/>
    </font>
    <font>
      <sz val="14"/>
      <color theme="1"/>
      <name val="Calibri"/>
      <scheme val="minor"/>
    </font>
    <font>
      <b/>
      <sz val="14"/>
      <color theme="1"/>
      <name val="Calibri"/>
      <scheme val="minor"/>
    </font>
    <font>
      <i/>
      <sz val="14"/>
      <color theme="1"/>
      <name val="Calibri"/>
      <scheme val="minor"/>
    </font>
    <font>
      <b/>
      <sz val="12"/>
      <color theme="6" tint="-0.499984740745262"/>
      <name val="Calibri"/>
      <scheme val="minor"/>
    </font>
    <font>
      <sz val="14"/>
      <color theme="6" tint="-0.499984740745262"/>
      <name val="Calibri"/>
      <scheme val="minor"/>
    </font>
    <font>
      <b/>
      <u/>
      <sz val="12"/>
      <color theme="6" tint="-0.499984740745262"/>
      <name val="Calibri"/>
      <scheme val="minor"/>
    </font>
    <font>
      <b/>
      <sz val="20"/>
      <color theme="6" tint="-0.499984740745262"/>
      <name val="Calibri"/>
      <scheme val="minor"/>
    </font>
    <font>
      <sz val="12"/>
      <color theme="6" tint="-0.499984740745262"/>
      <name val="Calibri"/>
      <scheme val="minor"/>
    </font>
    <font>
      <b/>
      <sz val="16"/>
      <color theme="6" tint="-0.499984740745262"/>
      <name val="Calibri"/>
      <scheme val="minor"/>
    </font>
    <font>
      <b/>
      <sz val="12"/>
      <color rgb="FF4F6228"/>
      <name val="Calibri"/>
      <scheme val="minor"/>
    </font>
    <font>
      <b/>
      <u/>
      <sz val="12"/>
      <color rgb="FF4F6228"/>
      <name val="Calibri"/>
      <scheme val="minor"/>
    </font>
    <font>
      <b/>
      <sz val="16"/>
      <color theme="8" tint="-0.499984740745262"/>
      <name val="Calibri"/>
      <scheme val="minor"/>
    </font>
    <font>
      <b/>
      <sz val="18"/>
      <color theme="1"/>
      <name val="Calibri"/>
      <scheme val="minor"/>
    </font>
    <font>
      <sz val="18"/>
      <color theme="1"/>
      <name val="Calibri"/>
      <scheme val="minor"/>
    </font>
    <font>
      <sz val="16"/>
      <color theme="1"/>
      <name val="Calibri"/>
      <scheme val="minor"/>
    </font>
    <font>
      <b/>
      <sz val="14"/>
      <name val="Calibri"/>
      <scheme val="minor"/>
    </font>
    <font>
      <b/>
      <sz val="16"/>
      <color theme="1"/>
      <name val="Calibri"/>
      <scheme val="minor"/>
    </font>
    <font>
      <b/>
      <sz val="18"/>
      <name val="Calibri"/>
      <scheme val="minor"/>
    </font>
    <font>
      <b/>
      <i/>
      <sz val="14"/>
      <color theme="1"/>
      <name val="Calibri"/>
      <scheme val="minor"/>
    </font>
    <font>
      <b/>
      <sz val="20"/>
      <color theme="1"/>
      <name val="Calibri"/>
      <scheme val="minor"/>
    </font>
    <font>
      <u/>
      <sz val="12"/>
      <color theme="1"/>
      <name val="Calibri"/>
      <scheme val="minor"/>
    </font>
    <font>
      <sz val="12"/>
      <color rgb="FF000000"/>
      <name val="Calibri"/>
      <family val="2"/>
      <scheme val="minor"/>
    </font>
  </fonts>
  <fills count="16">
    <fill>
      <patternFill patternType="none"/>
    </fill>
    <fill>
      <patternFill patternType="gray125"/>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C4D79B"/>
        <bgColor rgb="FF000000"/>
      </patternFill>
    </fill>
    <fill>
      <patternFill patternType="solid">
        <fgColor rgb="FFC4BD97"/>
        <bgColor rgb="FF000000"/>
      </patternFill>
    </fill>
  </fills>
  <borders count="55">
    <border>
      <left/>
      <right/>
      <top/>
      <bottom/>
      <diagonal/>
    </border>
    <border>
      <left style="medium">
        <color theme="8" tint="-0.499984740745262"/>
      </left>
      <right style="medium">
        <color theme="8" tint="-0.499984740745262"/>
      </right>
      <top style="medium">
        <color theme="8" tint="-0.499984740745262"/>
      </top>
      <bottom style="medium">
        <color theme="8" tint="-0.49998474074526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right/>
      <top style="medium">
        <color theme="8" tint="-0.499984740745262"/>
      </top>
      <bottom/>
      <diagonal/>
    </border>
    <border>
      <left style="medium">
        <color theme="8" tint="-0.499984740745262"/>
      </left>
      <right style="medium">
        <color theme="8" tint="-0.499984740745262"/>
      </right>
      <top/>
      <bottom/>
      <diagonal/>
    </border>
    <border>
      <left style="medium">
        <color theme="8" tint="-0.499984740745262"/>
      </left>
      <right/>
      <top/>
      <bottom/>
      <diagonal/>
    </border>
    <border>
      <left style="thin">
        <color theme="8" tint="-0.499984740745262"/>
      </left>
      <right style="thin">
        <color theme="8" tint="-0.499984740745262"/>
      </right>
      <top/>
      <bottom style="medium">
        <color theme="8" tint="-0.499984740745262"/>
      </bottom>
      <diagonal/>
    </border>
    <border>
      <left style="medium">
        <color theme="8" tint="-0.499984740745262"/>
      </left>
      <right/>
      <top style="medium">
        <color theme="8" tint="-0.499984740745262"/>
      </top>
      <bottom style="thin">
        <color theme="8" tint="-0.499984740745262"/>
      </bottom>
      <diagonal/>
    </border>
    <border>
      <left/>
      <right/>
      <top style="medium">
        <color theme="8" tint="-0.499984740745262"/>
      </top>
      <bottom style="thin">
        <color theme="8" tint="-0.499984740745262"/>
      </bottom>
      <diagonal/>
    </border>
    <border>
      <left/>
      <right style="medium">
        <color theme="8" tint="-0.499984740745262"/>
      </right>
      <top style="medium">
        <color theme="8" tint="-0.499984740745262"/>
      </top>
      <bottom style="thin">
        <color theme="8" tint="-0.499984740745262"/>
      </bottom>
      <diagonal/>
    </border>
    <border>
      <left style="medium">
        <color theme="8" tint="-0.499984740745262"/>
      </left>
      <right style="thin">
        <color theme="8" tint="-0.499984740745262"/>
      </right>
      <top style="thin">
        <color theme="8" tint="-0.499984740745262"/>
      </top>
      <bottom style="medium">
        <color theme="8" tint="-0.499984740745262"/>
      </bottom>
      <diagonal/>
    </border>
    <border>
      <left style="thin">
        <color theme="8" tint="-0.499984740745262"/>
      </left>
      <right/>
      <top/>
      <bottom style="medium">
        <color theme="8" tint="-0.499984740745262"/>
      </bottom>
      <diagonal/>
    </border>
    <border>
      <left style="thin">
        <color theme="8" tint="-0.499984740745262"/>
      </left>
      <right/>
      <top style="thin">
        <color theme="8" tint="-0.499984740745262"/>
      </top>
      <bottom style="medium">
        <color theme="8" tint="-0.499984740745262"/>
      </bottom>
      <diagonal/>
    </border>
    <border>
      <left/>
      <right style="thin">
        <color theme="8" tint="-0.499984740745262"/>
      </right>
      <top style="thin">
        <color theme="8" tint="-0.499984740745262"/>
      </top>
      <bottom style="medium">
        <color theme="8" tint="-0.499984740745262"/>
      </bottom>
      <diagonal/>
    </border>
    <border>
      <left style="medium">
        <color theme="8" tint="-0.499984740745262"/>
      </left>
      <right/>
      <top style="medium">
        <color theme="8" tint="-0.499984740745262"/>
      </top>
      <bottom/>
      <diagonal/>
    </border>
    <border>
      <left/>
      <right style="medium">
        <color theme="8" tint="-0.499984740745262"/>
      </right>
      <top style="medium">
        <color theme="8" tint="-0.499984740745262"/>
      </top>
      <bottom/>
      <diagonal/>
    </border>
    <border>
      <left style="thin">
        <color theme="8" tint="-0.499984740745262"/>
      </left>
      <right style="medium">
        <color theme="8" tint="-0.499984740745262"/>
      </right>
      <top style="thin">
        <color theme="8" tint="-0.499984740745262"/>
      </top>
      <bottom style="medium">
        <color theme="8" tint="-0.499984740745262"/>
      </bottom>
      <diagonal/>
    </border>
    <border>
      <left style="thin">
        <color theme="8" tint="-0.499984740745262"/>
      </left>
      <right/>
      <top style="thin">
        <color theme="8" tint="-0.499984740745262"/>
      </top>
      <bottom style="thin">
        <color theme="8" tint="-0.499984740745262"/>
      </bottom>
      <diagonal/>
    </border>
    <border>
      <left style="thin">
        <color theme="8" tint="-0.499984740745262"/>
      </left>
      <right/>
      <top style="thin">
        <color theme="8" tint="-0.499984740745262"/>
      </top>
      <bottom/>
      <diagonal/>
    </border>
    <border>
      <left/>
      <right style="thin">
        <color theme="8" tint="-0.499984740745262"/>
      </right>
      <top style="thin">
        <color theme="8" tint="-0.499984740745262"/>
      </top>
      <bottom/>
      <diagonal/>
    </border>
    <border>
      <left/>
      <right style="medium">
        <color theme="8" tint="-0.499984740745262"/>
      </right>
      <top/>
      <bottom style="medium">
        <color theme="8" tint="-0.499984740745262"/>
      </bottom>
      <diagonal/>
    </border>
    <border>
      <left style="thin">
        <color theme="8" tint="-0.499984740745262"/>
      </left>
      <right style="thin">
        <color theme="8" tint="-0.499984740745262"/>
      </right>
      <top style="thin">
        <color theme="8" tint="-0.499984740745262"/>
      </top>
      <bottom/>
      <diagonal/>
    </border>
    <border>
      <left/>
      <right style="thin">
        <color theme="8" tint="-0.499984740745262"/>
      </right>
      <top/>
      <bottom style="medium">
        <color theme="8" tint="-0.499984740745262"/>
      </bottom>
      <diagonal/>
    </border>
    <border>
      <left style="thin">
        <color theme="8" tint="-0.499984740745262"/>
      </left>
      <right style="medium">
        <color theme="8" tint="-0.499984740745262"/>
      </right>
      <top/>
      <bottom style="medium">
        <color theme="8" tint="-0.499984740745262"/>
      </bottom>
      <diagonal/>
    </border>
    <border>
      <left style="medium">
        <color theme="8" tint="-0.499984740745262"/>
      </left>
      <right/>
      <top/>
      <bottom style="medium">
        <color theme="8" tint="-0.499984740745262"/>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right style="medium">
        <color theme="6" tint="-0.499984740745262"/>
      </right>
      <top style="medium">
        <color theme="6" tint="-0.499984740745262"/>
      </top>
      <bottom/>
      <diagonal/>
    </border>
    <border>
      <left/>
      <right style="medium">
        <color theme="6" tint="-0.499984740745262"/>
      </right>
      <top style="medium">
        <color theme="6" tint="-0.499984740745262"/>
      </top>
      <bottom style="medium">
        <color theme="6" tint="-0.499984740745262"/>
      </bottom>
      <diagonal/>
    </border>
    <border>
      <left/>
      <right style="medium">
        <color theme="6" tint="-0.499984740745262"/>
      </right>
      <top/>
      <bottom/>
      <diagonal/>
    </border>
    <border>
      <left style="medium">
        <color theme="6" tint="-0.499984740745262"/>
      </left>
      <right style="medium">
        <color theme="6" tint="-0.499984740745262"/>
      </right>
      <top/>
      <bottom style="medium">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style="medium">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medium">
        <color theme="6" tint="-0.499984740745262"/>
      </right>
      <top style="thin">
        <color theme="6" tint="-0.499984740745262"/>
      </top>
      <bottom style="medium">
        <color theme="6" tint="-0.499984740745262"/>
      </bottom>
      <diagonal/>
    </border>
    <border>
      <left style="thin">
        <color theme="6" tint="-0.499984740745262"/>
      </left>
      <right/>
      <top style="thin">
        <color theme="6" tint="-0.499984740745262"/>
      </top>
      <bottom style="thin">
        <color theme="6" tint="-0.499984740745262"/>
      </bottom>
      <diagonal/>
    </border>
    <border>
      <left/>
      <right/>
      <top style="thin">
        <color theme="6" tint="-0.499984740745262"/>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style="thin">
        <color rgb="FF4F6228"/>
      </left>
      <right style="thin">
        <color rgb="FF4F6228"/>
      </right>
      <top style="thin">
        <color rgb="FF4F6228"/>
      </top>
      <bottom style="medium">
        <color rgb="FF4F6228"/>
      </bottom>
      <diagonal/>
    </border>
    <border>
      <left/>
      <right style="thin">
        <color rgb="FF4F6228"/>
      </right>
      <top style="thin">
        <color rgb="FF4F6228"/>
      </top>
      <bottom style="medium">
        <color rgb="FF4F6228"/>
      </bottom>
      <diagonal/>
    </border>
    <border>
      <left/>
      <right/>
      <top style="thin">
        <color theme="8" tint="-0.499984740745262"/>
      </top>
      <bottom style="thin">
        <color theme="8" tint="-0.499984740745262"/>
      </bottom>
      <diagonal/>
    </border>
    <border>
      <left style="medium">
        <color theme="8" tint="-0.499984740745262"/>
      </left>
      <right style="medium">
        <color theme="8" tint="-0.499984740745262"/>
      </right>
      <top style="medium">
        <color theme="8" tint="-0.499984740745262"/>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medium">
        <color theme="8" tint="-0.499984740745262"/>
      </left>
      <right style="medium">
        <color theme="8" tint="-0.499984740745262"/>
      </right>
      <top/>
      <bottom style="medium">
        <color theme="8" tint="-0.499984740745262"/>
      </bottom>
      <diagonal/>
    </border>
    <border>
      <left/>
      <right/>
      <top style="thin">
        <color theme="8" tint="-0.499984740745262"/>
      </top>
      <bottom/>
      <diagonal/>
    </border>
    <border>
      <left/>
      <right/>
      <top/>
      <bottom style="thin">
        <color theme="8" tint="-0.499984740745262"/>
      </bottom>
      <diagonal/>
    </border>
    <border>
      <left style="thin">
        <color theme="8" tint="-0.499984740745262"/>
      </left>
      <right/>
      <top/>
      <bottom style="thin">
        <color theme="8" tint="-0.499984740745262"/>
      </bottom>
      <diagonal/>
    </border>
    <border>
      <left/>
      <right style="thin">
        <color theme="8" tint="-0.499984740745262"/>
      </right>
      <top/>
      <bottom style="thin">
        <color theme="8" tint="-0.499984740745262"/>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theme="8" tint="-0.499984740745262"/>
      </left>
      <right style="thin">
        <color theme="8" tint="-0.499984740745262"/>
      </right>
      <top/>
      <bottom style="medium">
        <color theme="8" tint="-0.499984740745262"/>
      </bottom>
      <diagonal/>
    </border>
    <border>
      <left style="medium">
        <color rgb="FF215967"/>
      </left>
      <right style="medium">
        <color rgb="FF215967"/>
      </right>
      <top style="medium">
        <color rgb="FF215967"/>
      </top>
      <bottom style="medium">
        <color rgb="FF215967"/>
      </bottom>
      <diagonal/>
    </border>
  </borders>
  <cellStyleXfs count="2241">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198">
    <xf numFmtId="0" fontId="0" fillId="0" borderId="0" xfId="0"/>
    <xf numFmtId="0" fontId="1" fillId="0" borderId="0" xfId="0" applyFont="1" applyAlignment="1">
      <alignment wrapText="1"/>
    </xf>
    <xf numFmtId="0" fontId="1" fillId="0" borderId="0" xfId="0" applyFont="1" applyAlignment="1">
      <alignment vertical="center" wrapText="1"/>
    </xf>
    <xf numFmtId="0" fontId="0" fillId="0" borderId="0" xfId="0" applyAlignment="1">
      <alignment horizontal="center" vertical="center"/>
    </xf>
    <xf numFmtId="2" fontId="0" fillId="4" borderId="1" xfId="0" applyNumberFormat="1" applyFill="1" applyBorder="1" applyAlignment="1">
      <alignment horizontal="center" vertical="center" wrapText="1"/>
    </xf>
    <xf numFmtId="0" fontId="0" fillId="0" borderId="0" xfId="0" applyProtection="1">
      <protection locked="0"/>
    </xf>
    <xf numFmtId="0" fontId="7" fillId="3" borderId="2" xfId="0" applyFont="1" applyFill="1" applyBorder="1" applyAlignment="1" applyProtection="1">
      <alignment horizontal="center" vertical="center"/>
      <protection locked="0"/>
    </xf>
    <xf numFmtId="0" fontId="7" fillId="4" borderId="2" xfId="0"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6" fillId="0" borderId="0" xfId="0" applyFont="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7" fillId="8" borderId="10" xfId="0" applyFont="1" applyFill="1" applyBorder="1" applyAlignment="1" applyProtection="1">
      <alignment horizontal="left" vertical="center" wrapText="1"/>
      <protection locked="0"/>
    </xf>
    <xf numFmtId="0" fontId="7" fillId="0" borderId="0" xfId="0" applyFont="1" applyAlignment="1" applyProtection="1">
      <alignment vertical="center" wrapText="1"/>
      <protection locked="0"/>
    </xf>
    <xf numFmtId="0" fontId="14" fillId="0" borderId="4"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2" fontId="0" fillId="0" borderId="0" xfId="0" applyNumberFormat="1" applyProtection="1">
      <protection locked="0"/>
    </xf>
    <xf numFmtId="0" fontId="0" fillId="4" borderId="1" xfId="0" applyFill="1" applyBorder="1" applyAlignment="1">
      <alignment horizontal="center" vertical="center" wrapText="1"/>
    </xf>
    <xf numFmtId="0" fontId="7" fillId="8" borderId="16" xfId="0" applyFont="1" applyFill="1" applyBorder="1" applyAlignment="1" applyProtection="1">
      <alignment vertical="center" wrapText="1"/>
      <protection locked="0"/>
    </xf>
    <xf numFmtId="0" fontId="17" fillId="0" borderId="0" xfId="0" applyFont="1" applyAlignment="1">
      <alignment vertical="center"/>
    </xf>
    <xf numFmtId="0" fontId="0" fillId="0" borderId="0" xfId="0" quotePrefix="1" applyProtection="1">
      <protection locked="0"/>
    </xf>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1" fillId="0" borderId="0" xfId="0" applyFont="1" applyAlignment="1" applyProtection="1">
      <alignment vertical="center"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quotePrefix="1" applyAlignment="1">
      <alignment vertical="center" wrapText="1"/>
    </xf>
    <xf numFmtId="2" fontId="0" fillId="0" borderId="0" xfId="0" applyNumberFormat="1" applyAlignment="1">
      <alignment horizontal="center" vertical="center" wrapText="1"/>
    </xf>
    <xf numFmtId="0" fontId="7" fillId="8" borderId="22" xfId="0" applyFont="1" applyFill="1" applyBorder="1" applyAlignment="1" applyProtection="1">
      <alignment vertical="center" wrapText="1"/>
      <protection locked="0"/>
    </xf>
    <xf numFmtId="0" fontId="7" fillId="8" borderId="11" xfId="0" applyFont="1" applyFill="1" applyBorder="1" applyAlignment="1" applyProtection="1">
      <alignment vertical="center" wrapText="1"/>
      <protection locked="0"/>
    </xf>
    <xf numFmtId="0" fontId="7" fillId="8" borderId="6" xfId="0" applyFont="1" applyFill="1" applyBorder="1" applyAlignment="1" applyProtection="1">
      <alignment vertical="center" wrapText="1"/>
      <protection locked="0"/>
    </xf>
    <xf numFmtId="2" fontId="14" fillId="0" borderId="0" xfId="0" applyNumberFormat="1"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24" fillId="0" borderId="0" xfId="0" applyFont="1" applyProtection="1">
      <protection locked="0"/>
    </xf>
    <xf numFmtId="0" fontId="25" fillId="0" borderId="0" xfId="0" applyFont="1" applyAlignment="1" applyProtection="1">
      <alignment horizontal="center" vertical="center"/>
      <protection locked="0"/>
    </xf>
    <xf numFmtId="0" fontId="0" fillId="0" borderId="27"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20" fillId="9" borderId="33" xfId="0" applyFont="1" applyFill="1" applyBorder="1" applyAlignment="1" applyProtection="1">
      <alignment vertical="center" wrapText="1"/>
      <protection locked="0"/>
    </xf>
    <xf numFmtId="0" fontId="20" fillId="9" borderId="34" xfId="0" applyFont="1" applyFill="1" applyBorder="1" applyAlignment="1" applyProtection="1">
      <alignment vertical="center" wrapText="1"/>
      <protection locked="0"/>
    </xf>
    <xf numFmtId="0" fontId="20" fillId="9" borderId="35" xfId="0" applyFont="1" applyFill="1" applyBorder="1" applyAlignment="1" applyProtection="1">
      <alignment vertical="center" wrapText="1"/>
      <protection locked="0"/>
    </xf>
    <xf numFmtId="0" fontId="24" fillId="0" borderId="26" xfId="0" applyFont="1" applyBorder="1" applyAlignment="1" applyProtection="1">
      <alignment vertical="center"/>
      <protection locked="0"/>
    </xf>
    <xf numFmtId="0" fontId="0" fillId="13" borderId="30" xfId="0" applyFill="1" applyBorder="1" applyAlignment="1" applyProtection="1">
      <alignment horizontal="center" vertical="center" wrapText="1"/>
      <protection locked="0"/>
    </xf>
    <xf numFmtId="0" fontId="0" fillId="13" borderId="26" xfId="0" applyFill="1" applyBorder="1" applyProtection="1">
      <protection locked="0"/>
    </xf>
    <xf numFmtId="0" fontId="7" fillId="13" borderId="2" xfId="0" applyFont="1" applyFill="1" applyBorder="1" applyAlignment="1" applyProtection="1">
      <alignment horizontal="center" vertical="center"/>
      <protection locked="0"/>
    </xf>
    <xf numFmtId="2" fontId="0" fillId="10" borderId="25" xfId="0" applyNumberFormat="1" applyFill="1" applyBorder="1" applyAlignment="1" applyProtection="1">
      <alignment horizontal="center" vertical="center" wrapText="1"/>
      <protection locked="0"/>
    </xf>
    <xf numFmtId="0" fontId="1" fillId="13" borderId="26" xfId="0" applyFont="1" applyFill="1" applyBorder="1" applyAlignment="1" applyProtection="1">
      <alignment vertical="center" wrapText="1"/>
      <protection locked="0"/>
    </xf>
    <xf numFmtId="0" fontId="0" fillId="13" borderId="26" xfId="0" applyFill="1" applyBorder="1" applyAlignment="1" applyProtection="1">
      <alignment vertical="center" wrapText="1"/>
      <protection locked="0"/>
    </xf>
    <xf numFmtId="0" fontId="0" fillId="0" borderId="26" xfId="0" applyBorder="1" applyAlignment="1">
      <alignment vertical="center" wrapText="1"/>
    </xf>
    <xf numFmtId="0" fontId="1" fillId="7" borderId="26" xfId="0" applyFont="1" applyFill="1" applyBorder="1" applyAlignment="1">
      <alignment horizontal="center" vertical="center" wrapText="1"/>
    </xf>
    <xf numFmtId="0" fontId="5" fillId="13" borderId="26" xfId="0" applyFont="1" applyFill="1" applyBorder="1" applyAlignment="1" applyProtection="1">
      <alignment vertical="center" wrapText="1"/>
      <protection locked="0"/>
    </xf>
    <xf numFmtId="0" fontId="0" fillId="7" borderId="26" xfId="0" applyFill="1" applyBorder="1" applyAlignment="1">
      <alignment vertical="center" wrapText="1"/>
    </xf>
    <xf numFmtId="0" fontId="0" fillId="7" borderId="26" xfId="0" applyFill="1" applyBorder="1" applyAlignment="1">
      <alignment wrapText="1"/>
    </xf>
    <xf numFmtId="0" fontId="10" fillId="13" borderId="26" xfId="0" applyFont="1" applyFill="1" applyBorder="1" applyAlignment="1">
      <alignment vertical="center" wrapText="1"/>
    </xf>
    <xf numFmtId="0" fontId="5" fillId="13" borderId="26" xfId="0" applyFont="1" applyFill="1" applyBorder="1" applyAlignment="1">
      <alignment vertical="center" wrapText="1"/>
    </xf>
    <xf numFmtId="0" fontId="1" fillId="12" borderId="26" xfId="0" applyFont="1" applyFill="1" applyBorder="1" applyAlignment="1" applyProtection="1">
      <alignment vertical="center" wrapText="1"/>
      <protection locked="0"/>
    </xf>
    <xf numFmtId="0" fontId="10" fillId="12" borderId="26" xfId="0" applyFont="1" applyFill="1" applyBorder="1" applyAlignment="1">
      <alignment vertical="center" wrapText="1"/>
    </xf>
    <xf numFmtId="0" fontId="0" fillId="0" borderId="26" xfId="0" quotePrefix="1" applyBorder="1" applyAlignment="1">
      <alignment vertical="center" wrapText="1"/>
    </xf>
    <xf numFmtId="0" fontId="0" fillId="10" borderId="26" xfId="0" applyFill="1" applyBorder="1" applyProtection="1">
      <protection locked="0"/>
    </xf>
    <xf numFmtId="0" fontId="20" fillId="9" borderId="33" xfId="0" applyFont="1" applyFill="1" applyBorder="1" applyAlignment="1" applyProtection="1">
      <alignment horizontal="left" vertical="center" wrapText="1"/>
      <protection locked="0"/>
    </xf>
    <xf numFmtId="0" fontId="0" fillId="0" borderId="0" xfId="0" applyAlignment="1" applyProtection="1">
      <alignment wrapText="1"/>
      <protection locked="0"/>
    </xf>
    <xf numFmtId="0" fontId="15" fillId="13" borderId="25" xfId="0" applyFont="1" applyFill="1" applyBorder="1" applyAlignment="1" applyProtection="1">
      <alignment horizontal="center" vertical="center"/>
      <protection locked="0"/>
    </xf>
    <xf numFmtId="0" fontId="0" fillId="13" borderId="25" xfId="0" applyFill="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0" fontId="26" fillId="14" borderId="39" xfId="0" applyFont="1" applyFill="1" applyBorder="1" applyAlignment="1" applyProtection="1">
      <alignment vertical="center" wrapText="1"/>
      <protection locked="0"/>
    </xf>
    <xf numFmtId="0" fontId="26" fillId="14" borderId="40" xfId="0" applyFont="1" applyFill="1" applyBorder="1" applyAlignment="1" applyProtection="1">
      <alignment vertical="center" wrapText="1"/>
      <protection locked="0"/>
    </xf>
    <xf numFmtId="0" fontId="28" fillId="0" borderId="0" xfId="0" applyFont="1" applyAlignment="1" applyProtection="1">
      <alignment horizontal="left" vertical="center"/>
      <protection locked="0"/>
    </xf>
    <xf numFmtId="0" fontId="14" fillId="0" borderId="2" xfId="0" applyFont="1" applyBorder="1" applyAlignment="1" applyProtection="1">
      <alignment vertical="center"/>
      <protection locked="0"/>
    </xf>
    <xf numFmtId="0" fontId="7" fillId="0" borderId="1" xfId="0" applyFont="1" applyBorder="1" applyAlignment="1" applyProtection="1">
      <alignment horizontal="left" vertical="center" wrapText="1"/>
      <protection locked="0"/>
    </xf>
    <xf numFmtId="0" fontId="16" fillId="0" borderId="0" xfId="0" applyFont="1" applyAlignment="1" applyProtection="1">
      <alignment horizontal="center" vertical="center" wrapText="1"/>
      <protection locked="0"/>
    </xf>
    <xf numFmtId="0" fontId="7" fillId="8" borderId="23" xfId="0" applyFont="1" applyFill="1" applyBorder="1" applyAlignment="1" applyProtection="1">
      <alignment vertical="center" wrapText="1"/>
      <protection locked="0"/>
    </xf>
    <xf numFmtId="0" fontId="15" fillId="13" borderId="1" xfId="0" applyFont="1" applyFill="1" applyBorder="1" applyAlignment="1" applyProtection="1">
      <alignment horizontal="center" vertical="center" wrapText="1"/>
      <protection locked="0"/>
    </xf>
    <xf numFmtId="0" fontId="20" fillId="0" borderId="25" xfId="0" applyFont="1" applyBorder="1" applyAlignment="1" applyProtection="1">
      <alignment horizontal="left" vertical="center" wrapText="1"/>
      <protection locked="0"/>
    </xf>
    <xf numFmtId="0" fontId="1" fillId="13" borderId="2" xfId="0" applyFont="1" applyFill="1" applyBorder="1" applyAlignment="1" applyProtection="1">
      <alignment vertical="center" wrapText="1"/>
      <protection locked="0"/>
    </xf>
    <xf numFmtId="0" fontId="0" fillId="13" borderId="2" xfId="0" applyFill="1" applyBorder="1" applyAlignment="1" applyProtection="1">
      <alignment vertical="center" wrapText="1"/>
      <protection locked="0"/>
    </xf>
    <xf numFmtId="0" fontId="0" fillId="0" borderId="2" xfId="0" applyBorder="1" applyAlignment="1">
      <alignment vertical="center" wrapText="1"/>
    </xf>
    <xf numFmtId="0" fontId="1" fillId="7" borderId="2" xfId="0" applyFont="1" applyFill="1" applyBorder="1" applyAlignment="1">
      <alignment horizontal="center" vertical="center" wrapText="1"/>
    </xf>
    <xf numFmtId="0" fontId="1" fillId="4" borderId="2" xfId="0" applyFont="1"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0" fontId="0" fillId="0" borderId="2" xfId="0" applyBorder="1" applyAlignment="1">
      <alignment horizontal="left" vertical="center" wrapText="1"/>
    </xf>
    <xf numFmtId="0" fontId="0" fillId="0" borderId="2" xfId="0" quotePrefix="1" applyBorder="1" applyAlignment="1">
      <alignment horizontal="left" vertical="center" wrapText="1"/>
    </xf>
    <xf numFmtId="0" fontId="10" fillId="4" borderId="2" xfId="0" applyFont="1" applyFill="1" applyBorder="1" applyAlignment="1">
      <alignment vertical="center" wrapText="1"/>
    </xf>
    <xf numFmtId="0" fontId="5" fillId="4" borderId="2" xfId="0" applyFont="1" applyFill="1" applyBorder="1" applyAlignment="1">
      <alignment vertical="center" wrapText="1"/>
    </xf>
    <xf numFmtId="0" fontId="0" fillId="0" borderId="2" xfId="0" quotePrefix="1" applyBorder="1" applyAlignment="1">
      <alignment vertical="center" wrapText="1"/>
    </xf>
    <xf numFmtId="0" fontId="5" fillId="13" borderId="2" xfId="0" applyFont="1" applyFill="1" applyBorder="1" applyAlignment="1">
      <alignment vertical="center" wrapText="1"/>
    </xf>
    <xf numFmtId="0" fontId="0" fillId="7" borderId="2" xfId="0" applyFill="1" applyBorder="1" applyAlignment="1">
      <alignment wrapText="1"/>
    </xf>
    <xf numFmtId="0" fontId="1" fillId="3" borderId="2" xfId="0" applyFont="1" applyFill="1" applyBorder="1" applyAlignment="1" applyProtection="1">
      <alignment vertical="center" wrapText="1"/>
      <protection locked="0"/>
    </xf>
    <xf numFmtId="0" fontId="5" fillId="3" borderId="2" xfId="0" applyFont="1" applyFill="1" applyBorder="1" applyAlignment="1">
      <alignment vertical="center" wrapText="1"/>
    </xf>
    <xf numFmtId="0" fontId="0" fillId="7" borderId="2" xfId="0" quotePrefix="1" applyFill="1" applyBorder="1" applyAlignment="1">
      <alignment vertical="center" wrapText="1"/>
    </xf>
    <xf numFmtId="0" fontId="1" fillId="4" borderId="2"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5" fillId="0" borderId="2" xfId="0" quotePrefix="1" applyFont="1" applyBorder="1" applyAlignment="1">
      <alignment vertical="center" wrapText="1"/>
    </xf>
    <xf numFmtId="0" fontId="1" fillId="0" borderId="2" xfId="0" applyFont="1" applyBorder="1" applyAlignment="1">
      <alignment horizontal="left" vertical="center" wrapText="1"/>
    </xf>
    <xf numFmtId="0" fontId="15" fillId="0" borderId="2" xfId="0" applyFont="1" applyBorder="1" applyAlignment="1">
      <alignment horizontal="left" vertical="center" wrapText="1"/>
    </xf>
    <xf numFmtId="0" fontId="0" fillId="13" borderId="1" xfId="0" applyFill="1" applyBorder="1" applyAlignment="1" applyProtection="1">
      <alignment horizontal="left" vertical="center" wrapText="1"/>
      <protection locked="0"/>
    </xf>
    <xf numFmtId="0" fontId="0" fillId="13" borderId="1" xfId="0" applyFill="1" applyBorder="1" applyAlignment="1" applyProtection="1">
      <alignment horizontal="center" vertical="center" wrapText="1"/>
      <protection locked="0"/>
    </xf>
    <xf numFmtId="0" fontId="0" fillId="7" borderId="2" xfId="0" applyFill="1" applyBorder="1" applyAlignment="1">
      <alignment horizontal="left" wrapText="1"/>
    </xf>
    <xf numFmtId="0" fontId="0" fillId="0" borderId="21" xfId="0" applyBorder="1" applyAlignment="1">
      <alignment vertical="center" wrapText="1"/>
    </xf>
    <xf numFmtId="0" fontId="7" fillId="8" borderId="44" xfId="0" applyFont="1" applyFill="1" applyBorder="1" applyAlignment="1" applyProtection="1">
      <alignment vertical="center" wrapText="1"/>
      <protection locked="0"/>
    </xf>
    <xf numFmtId="0" fontId="16" fillId="8" borderId="42" xfId="0" applyFont="1" applyFill="1" applyBorder="1" applyAlignment="1" applyProtection="1">
      <alignment horizontal="center" wrapText="1"/>
      <protection locked="0"/>
    </xf>
    <xf numFmtId="0" fontId="1" fillId="0" borderId="41" xfId="0" applyFont="1" applyBorder="1" applyAlignment="1" applyProtection="1">
      <alignment vertical="center" wrapText="1"/>
      <protection locked="0"/>
    </xf>
    <xf numFmtId="0" fontId="5" fillId="0" borderId="41" xfId="0" applyFont="1" applyBorder="1" applyAlignment="1">
      <alignment vertical="center" wrapText="1"/>
    </xf>
    <xf numFmtId="0" fontId="0" fillId="0" borderId="41" xfId="0" applyBorder="1" applyAlignment="1">
      <alignment vertical="center" wrapText="1"/>
    </xf>
    <xf numFmtId="0" fontId="0" fillId="0" borderId="41" xfId="0" applyBorder="1" applyAlignment="1">
      <alignment horizontal="left" vertical="center" wrapText="1"/>
    </xf>
    <xf numFmtId="0" fontId="0" fillId="0" borderId="41" xfId="0" quotePrefix="1" applyBorder="1" applyAlignment="1">
      <alignment vertical="center" wrapText="1"/>
    </xf>
    <xf numFmtId="0" fontId="1" fillId="0" borderId="45" xfId="0" applyFont="1" applyBorder="1" applyAlignment="1">
      <alignment horizontal="left" vertical="center" wrapText="1"/>
    </xf>
    <xf numFmtId="0" fontId="5" fillId="0" borderId="45" xfId="0" applyFont="1" applyBorder="1" applyAlignment="1">
      <alignment horizontal="left" vertical="center" wrapText="1"/>
    </xf>
    <xf numFmtId="0" fontId="0" fillId="0" borderId="45" xfId="0" applyBorder="1" applyAlignment="1">
      <alignment vertical="center"/>
    </xf>
    <xf numFmtId="0" fontId="0" fillId="0" borderId="45" xfId="0" quotePrefix="1" applyBorder="1" applyAlignment="1">
      <alignment vertical="center" wrapText="1"/>
    </xf>
    <xf numFmtId="0" fontId="30" fillId="0" borderId="0" xfId="0" applyFont="1" applyAlignment="1">
      <alignment vertical="center"/>
    </xf>
    <xf numFmtId="0" fontId="31" fillId="0" borderId="0" xfId="0" applyFont="1" applyAlignment="1">
      <alignment vertical="center"/>
    </xf>
    <xf numFmtId="0" fontId="32" fillId="11" borderId="26" xfId="0" applyFont="1" applyFill="1" applyBorder="1" applyAlignment="1">
      <alignment horizontal="center" vertical="center" wrapText="1"/>
    </xf>
    <xf numFmtId="0" fontId="18" fillId="11" borderId="26" xfId="0" applyFont="1" applyFill="1" applyBorder="1" applyAlignment="1">
      <alignment horizontal="center" vertical="center" wrapText="1"/>
    </xf>
    <xf numFmtId="0" fontId="32" fillId="5" borderId="2" xfId="0" applyFont="1" applyFill="1" applyBorder="1" applyAlignment="1">
      <alignment horizontal="center" vertical="center" wrapText="1"/>
    </xf>
    <xf numFmtId="0" fontId="18" fillId="5" borderId="2" xfId="0" applyFont="1" applyFill="1" applyBorder="1" applyAlignment="1">
      <alignment horizontal="center" vertical="center" wrapText="1"/>
    </xf>
    <xf numFmtId="2" fontId="0" fillId="10" borderId="25" xfId="0" applyNumberFormat="1" applyFill="1" applyBorder="1" applyAlignment="1">
      <alignment horizontal="center" vertical="center" wrapText="1"/>
    </xf>
    <xf numFmtId="0" fontId="0" fillId="0" borderId="0" xfId="0" quotePrefix="1" applyAlignment="1" applyProtection="1">
      <alignment horizontal="center" wrapText="1"/>
      <protection locked="0"/>
    </xf>
    <xf numFmtId="0" fontId="20" fillId="0" borderId="25"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28" xfId="0" applyFont="1" applyBorder="1" applyAlignment="1">
      <alignment horizontal="center" vertical="center" wrapText="1"/>
    </xf>
    <xf numFmtId="0" fontId="20" fillId="13" borderId="25" xfId="0" applyFont="1" applyFill="1" applyBorder="1" applyAlignment="1" applyProtection="1">
      <alignment horizontal="center" vertical="center" wrapText="1"/>
      <protection locked="0"/>
    </xf>
    <xf numFmtId="0" fontId="0" fillId="0" borderId="17" xfId="0" applyBorder="1" applyAlignment="1">
      <alignment horizontal="left" vertical="center" wrapText="1"/>
    </xf>
    <xf numFmtId="0" fontId="18" fillId="5" borderId="21" xfId="0" applyFont="1" applyFill="1" applyBorder="1" applyAlignment="1">
      <alignment horizontal="center" vertical="center" wrapText="1"/>
    </xf>
    <xf numFmtId="0" fontId="1" fillId="7" borderId="43" xfId="0" applyFont="1" applyFill="1" applyBorder="1" applyAlignment="1">
      <alignment horizontal="center" vertical="center" wrapText="1"/>
    </xf>
    <xf numFmtId="2" fontId="0" fillId="0" borderId="0" xfId="0" quotePrefix="1" applyNumberFormat="1" applyAlignment="1">
      <alignment horizontal="center" vertical="center"/>
    </xf>
    <xf numFmtId="0" fontId="18" fillId="0" borderId="49" xfId="0" applyFont="1" applyBorder="1" applyAlignment="1" applyProtection="1">
      <alignment wrapText="1"/>
      <protection locked="0"/>
    </xf>
    <xf numFmtId="0" fontId="18" fillId="0" borderId="49" xfId="0" applyFont="1" applyBorder="1" applyAlignment="1" applyProtection="1">
      <alignment vertical="center" wrapText="1"/>
      <protection locked="0"/>
    </xf>
    <xf numFmtId="0" fontId="18" fillId="0" borderId="0" xfId="0" applyFont="1" applyAlignment="1" applyProtection="1">
      <alignment wrapText="1"/>
      <protection locked="0"/>
    </xf>
    <xf numFmtId="0" fontId="17" fillId="13" borderId="52" xfId="0" applyFont="1" applyFill="1" applyBorder="1" applyProtection="1">
      <protection locked="0"/>
    </xf>
    <xf numFmtId="0" fontId="17" fillId="0" borderId="52" xfId="0" applyFont="1" applyBorder="1" applyAlignment="1" applyProtection="1">
      <alignment vertical="center"/>
      <protection locked="0"/>
    </xf>
    <xf numFmtId="0" fontId="19" fillId="0" borderId="0" xfId="0" applyFont="1" applyProtection="1">
      <protection locked="0"/>
    </xf>
    <xf numFmtId="0" fontId="17" fillId="0" borderId="0" xfId="0" applyFont="1" applyProtection="1">
      <protection locked="0"/>
    </xf>
    <xf numFmtId="0" fontId="17" fillId="13" borderId="50" xfId="0" applyFont="1" applyFill="1" applyBorder="1" applyProtection="1">
      <protection locked="0"/>
    </xf>
    <xf numFmtId="0" fontId="17" fillId="0" borderId="50" xfId="0" applyFont="1" applyBorder="1" applyAlignment="1" applyProtection="1">
      <alignment vertical="center"/>
      <protection locked="0"/>
    </xf>
    <xf numFmtId="0" fontId="17" fillId="13" borderId="51" xfId="0" applyFont="1" applyFill="1" applyBorder="1" applyProtection="1">
      <protection locked="0"/>
    </xf>
    <xf numFmtId="0" fontId="17" fillId="0" borderId="51" xfId="0" applyFont="1" applyBorder="1" applyAlignment="1" applyProtection="1">
      <alignment vertical="center"/>
      <protection locked="0"/>
    </xf>
    <xf numFmtId="0" fontId="17" fillId="9" borderId="49" xfId="0" applyFont="1" applyFill="1" applyBorder="1" applyProtection="1">
      <protection locked="0"/>
    </xf>
    <xf numFmtId="0" fontId="17" fillId="0" borderId="49" xfId="0" applyFont="1" applyBorder="1" applyAlignment="1" applyProtection="1">
      <alignment vertical="center"/>
      <protection locked="0"/>
    </xf>
    <xf numFmtId="0" fontId="17" fillId="0" borderId="49" xfId="0" quotePrefix="1" applyFont="1" applyBorder="1" applyAlignment="1" applyProtection="1">
      <alignment wrapText="1"/>
      <protection locked="0"/>
    </xf>
    <xf numFmtId="0" fontId="17" fillId="6" borderId="49" xfId="0" applyFont="1" applyFill="1" applyBorder="1" applyProtection="1">
      <protection locked="0"/>
    </xf>
    <xf numFmtId="0" fontId="17" fillId="0" borderId="49" xfId="0" applyFont="1" applyBorder="1" applyAlignment="1" applyProtection="1">
      <alignment horizontal="left" vertical="center"/>
      <protection locked="0"/>
    </xf>
    <xf numFmtId="0" fontId="17" fillId="0" borderId="49" xfId="0" quotePrefix="1" applyFont="1" applyBorder="1" applyAlignment="1" applyProtection="1">
      <alignment horizontal="left" vertical="center" wrapText="1"/>
      <protection locked="0"/>
    </xf>
    <xf numFmtId="0" fontId="17" fillId="0" borderId="0" xfId="0" applyFont="1" applyAlignment="1" applyProtection="1">
      <alignment vertical="center"/>
      <protection locked="0"/>
    </xf>
    <xf numFmtId="0" fontId="17" fillId="0" borderId="0" xfId="0" applyFont="1" applyAlignment="1" applyProtection="1">
      <alignment wrapText="1"/>
      <protection locked="0"/>
    </xf>
    <xf numFmtId="0" fontId="36" fillId="0" borderId="0" xfId="0" applyFont="1"/>
    <xf numFmtId="0" fontId="0" fillId="3" borderId="1" xfId="0" applyFill="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0" fillId="7" borderId="2" xfId="0" applyFill="1" applyBorder="1" applyAlignment="1">
      <alignment horizontal="left" vertical="center" wrapText="1"/>
    </xf>
    <xf numFmtId="0" fontId="14" fillId="4" borderId="1" xfId="0" applyFont="1" applyFill="1" applyBorder="1" applyAlignment="1">
      <alignment horizontal="center" vertical="center" wrapText="1"/>
    </xf>
    <xf numFmtId="0" fontId="15" fillId="4" borderId="2" xfId="0" applyFont="1" applyFill="1" applyBorder="1" applyAlignment="1" applyProtection="1">
      <alignment vertical="center" wrapText="1"/>
      <protection locked="0"/>
    </xf>
    <xf numFmtId="0" fontId="7" fillId="8" borderId="53" xfId="0" applyFont="1" applyFill="1" applyBorder="1" applyAlignment="1" applyProtection="1">
      <alignment horizontal="left" vertical="center" wrapText="1"/>
      <protection locked="0"/>
    </xf>
    <xf numFmtId="0" fontId="8" fillId="8" borderId="6" xfId="0" applyFont="1" applyFill="1" applyBorder="1" applyAlignment="1" applyProtection="1">
      <alignment vertical="center" wrapText="1"/>
      <protection locked="0"/>
    </xf>
    <xf numFmtId="0" fontId="0" fillId="7" borderId="2" xfId="0" applyFill="1" applyBorder="1" applyAlignment="1">
      <alignment horizontal="center" wrapText="1"/>
    </xf>
    <xf numFmtId="0" fontId="0" fillId="0" borderId="21" xfId="0" applyBorder="1" applyAlignment="1">
      <alignment horizontal="left" vertical="center" wrapText="1"/>
    </xf>
    <xf numFmtId="0" fontId="1" fillId="3" borderId="21" xfId="0" applyFont="1" applyFill="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0" fontId="38" fillId="15" borderId="54" xfId="0" applyFont="1" applyFill="1" applyBorder="1" applyAlignment="1" applyProtection="1">
      <alignment horizontal="left" vertical="center" wrapText="1"/>
      <protection locked="0"/>
    </xf>
    <xf numFmtId="0" fontId="17" fillId="0" borderId="52" xfId="0" quotePrefix="1" applyFont="1" applyBorder="1" applyAlignment="1" applyProtection="1">
      <alignment horizontal="left" vertical="center" wrapText="1"/>
      <protection locked="0"/>
    </xf>
    <xf numFmtId="0" fontId="17" fillId="0" borderId="50" xfId="0" quotePrefix="1" applyFont="1" applyBorder="1" applyAlignment="1" applyProtection="1">
      <alignment horizontal="left" vertical="center" wrapText="1"/>
      <protection locked="0"/>
    </xf>
    <xf numFmtId="0" fontId="17" fillId="0" borderId="51" xfId="0" quotePrefix="1" applyFont="1" applyBorder="1" applyAlignment="1" applyProtection="1">
      <alignment horizontal="left" vertical="center" wrapText="1"/>
      <protection locked="0"/>
    </xf>
    <xf numFmtId="0" fontId="32" fillId="11" borderId="26" xfId="0" applyFont="1" applyFill="1" applyBorder="1" applyAlignment="1">
      <alignment horizontal="center" vertical="center" wrapText="1"/>
    </xf>
    <xf numFmtId="0" fontId="34" fillId="11" borderId="36" xfId="0" applyFont="1" applyFill="1" applyBorder="1" applyAlignment="1">
      <alignment horizontal="center" vertical="center" wrapText="1"/>
    </xf>
    <xf numFmtId="0" fontId="34" fillId="11" borderId="37" xfId="0" applyFont="1" applyFill="1" applyBorder="1" applyAlignment="1">
      <alignment horizontal="center" vertical="center" wrapText="1"/>
    </xf>
    <xf numFmtId="0" fontId="34" fillId="11" borderId="38" xfId="0" applyFont="1" applyFill="1" applyBorder="1" applyAlignment="1">
      <alignment horizontal="center" vertical="center" wrapText="1"/>
    </xf>
    <xf numFmtId="0" fontId="32" fillId="5" borderId="2" xfId="0" applyFont="1" applyFill="1" applyBorder="1" applyAlignment="1">
      <alignment horizontal="center" vertical="center" wrapText="1"/>
    </xf>
    <xf numFmtId="0" fontId="29" fillId="5" borderId="18" xfId="0" applyFont="1" applyFill="1" applyBorder="1" applyAlignment="1">
      <alignment horizontal="center" vertical="center" wrapText="1"/>
    </xf>
    <xf numFmtId="0" fontId="29" fillId="5" borderId="45" xfId="0" applyFont="1" applyFill="1" applyBorder="1" applyAlignment="1">
      <alignment horizontal="center" vertical="center" wrapText="1"/>
    </xf>
    <xf numFmtId="0" fontId="29" fillId="5" borderId="19" xfId="0" applyFont="1" applyFill="1" applyBorder="1" applyAlignment="1">
      <alignment horizontal="center" vertical="center" wrapText="1"/>
    </xf>
    <xf numFmtId="0" fontId="0" fillId="0" borderId="2" xfId="0" applyBorder="1" applyAlignment="1">
      <alignment horizontal="left" vertical="center" wrapText="1"/>
    </xf>
    <xf numFmtId="0" fontId="0" fillId="0" borderId="21" xfId="0" applyBorder="1" applyAlignment="1">
      <alignment horizontal="left" vertical="center" wrapText="1"/>
    </xf>
    <xf numFmtId="0" fontId="0" fillId="0" borderId="43" xfId="0" applyBorder="1" applyAlignment="1">
      <alignment horizontal="left" vertical="center" wrapText="1"/>
    </xf>
    <xf numFmtId="0" fontId="33" fillId="5" borderId="47" xfId="0" applyFont="1" applyFill="1" applyBorder="1" applyAlignment="1">
      <alignment horizontal="center" vertical="center" wrapText="1"/>
    </xf>
    <xf numFmtId="0" fontId="29" fillId="5" borderId="46" xfId="0" applyFont="1" applyFill="1" applyBorder="1" applyAlignment="1">
      <alignment horizontal="center" vertical="center" wrapText="1"/>
    </xf>
    <xf numFmtId="0" fontId="29" fillId="5" borderId="48" xfId="0" applyFont="1" applyFill="1" applyBorder="1" applyAlignment="1">
      <alignment horizontal="center" vertical="center" wrapText="1"/>
    </xf>
    <xf numFmtId="0" fontId="21" fillId="9" borderId="31" xfId="0" applyFont="1" applyFill="1" applyBorder="1" applyAlignment="1" applyProtection="1">
      <alignment horizontal="center" vertical="center" wrapText="1"/>
      <protection locked="0"/>
    </xf>
    <xf numFmtId="0" fontId="21" fillId="9" borderId="32" xfId="0" applyFont="1" applyFill="1" applyBorder="1" applyAlignment="1" applyProtection="1">
      <alignment horizontal="center" vertical="center" wrapText="1"/>
      <protection locked="0"/>
    </xf>
    <xf numFmtId="0" fontId="21" fillId="9" borderId="27" xfId="0" applyFont="1" applyFill="1" applyBorder="1" applyAlignment="1" applyProtection="1">
      <alignment horizontal="center" vertical="center" wrapText="1"/>
      <protection locked="0"/>
    </xf>
    <xf numFmtId="0" fontId="20" fillId="9" borderId="34" xfId="0" applyFont="1" applyFill="1" applyBorder="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23" fillId="11" borderId="0" xfId="0" applyFont="1" applyFill="1" applyAlignment="1" applyProtection="1">
      <alignment horizontal="center" vertical="center"/>
      <protection locked="0"/>
    </xf>
    <xf numFmtId="0" fontId="16" fillId="8" borderId="7" xfId="0" applyFont="1" applyFill="1" applyBorder="1" applyAlignment="1" applyProtection="1">
      <alignment horizontal="center" vertical="center" wrapText="1"/>
      <protection locked="0"/>
    </xf>
    <xf numFmtId="0" fontId="16" fillId="8" borderId="8" xfId="0" applyFont="1" applyFill="1" applyBorder="1" applyAlignment="1" applyProtection="1">
      <alignment horizontal="center" vertical="center" wrapText="1"/>
      <protection locked="0"/>
    </xf>
    <xf numFmtId="0" fontId="16" fillId="8" borderId="9" xfId="0" applyFont="1" applyFill="1" applyBorder="1" applyAlignment="1" applyProtection="1">
      <alignment horizontal="center" vertical="center" wrapText="1"/>
      <protection locked="0"/>
    </xf>
    <xf numFmtId="0" fontId="16" fillId="8" borderId="14" xfId="0" applyFont="1" applyFill="1" applyBorder="1" applyAlignment="1" applyProtection="1">
      <alignment horizontal="center" vertical="center" wrapText="1"/>
      <protection locked="0"/>
    </xf>
    <xf numFmtId="0" fontId="16" fillId="8" borderId="15" xfId="0" applyFont="1" applyFill="1" applyBorder="1" applyAlignment="1" applyProtection="1">
      <alignment horizontal="center" vertical="center" wrapText="1"/>
      <protection locked="0"/>
    </xf>
    <xf numFmtId="0" fontId="16" fillId="8" borderId="24" xfId="0" applyFont="1" applyFill="1" applyBorder="1" applyAlignment="1" applyProtection="1">
      <alignment horizontal="center" vertical="center" wrapText="1"/>
      <protection locked="0"/>
    </xf>
    <xf numFmtId="0" fontId="16" fillId="8" borderId="20" xfId="0" applyFont="1" applyFill="1" applyBorder="1" applyAlignment="1" applyProtection="1">
      <alignment horizontal="center" vertical="center" wrapText="1"/>
      <protection locked="0"/>
    </xf>
    <xf numFmtId="0" fontId="7" fillId="8" borderId="11" xfId="0" applyFont="1" applyFill="1" applyBorder="1" applyAlignment="1" applyProtection="1">
      <alignment horizontal="left" vertical="center" wrapText="1"/>
      <protection locked="0"/>
    </xf>
    <xf numFmtId="0" fontId="7" fillId="8" borderId="22" xfId="0" applyFont="1" applyFill="1" applyBorder="1" applyAlignment="1" applyProtection="1">
      <alignment horizontal="left" vertical="center" wrapText="1"/>
      <protection locked="0"/>
    </xf>
    <xf numFmtId="0" fontId="16" fillId="0" borderId="0" xfId="0" applyFont="1" applyAlignment="1" applyProtection="1">
      <alignment horizontal="center" vertical="center" wrapText="1"/>
      <protection locked="0"/>
    </xf>
    <xf numFmtId="0" fontId="7" fillId="8" borderId="12" xfId="0" applyFont="1" applyFill="1" applyBorder="1" applyAlignment="1" applyProtection="1">
      <alignment horizontal="left" vertical="center" wrapText="1"/>
      <protection locked="0"/>
    </xf>
    <xf numFmtId="0" fontId="7" fillId="8" borderId="13" xfId="0" applyFont="1" applyFill="1" applyBorder="1" applyAlignment="1" applyProtection="1">
      <alignment horizontal="left" vertical="center" wrapText="1"/>
      <protection locked="0"/>
    </xf>
    <xf numFmtId="0" fontId="6" fillId="5" borderId="0" xfId="0" applyFont="1" applyFill="1" applyAlignment="1" applyProtection="1">
      <alignment horizontal="center" vertical="center"/>
      <protection locked="0"/>
    </xf>
  </cellXfs>
  <cellStyles count="224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6" builtinId="9" hidden="1"/>
    <cellStyle name="Followed Hyperlink" xfId="1078" builtinId="9" hidden="1"/>
    <cellStyle name="Followed Hyperlink" xfId="1080" builtinId="9" hidden="1"/>
    <cellStyle name="Followed Hyperlink" xfId="1082" builtinId="9" hidden="1"/>
    <cellStyle name="Followed Hyperlink" xfId="1084" builtinId="9" hidden="1"/>
    <cellStyle name="Followed Hyperlink" xfId="1086" builtinId="9" hidden="1"/>
    <cellStyle name="Followed Hyperlink" xfId="1088" builtinId="9" hidden="1"/>
    <cellStyle name="Followed Hyperlink" xfId="1090" builtinId="9" hidden="1"/>
    <cellStyle name="Followed Hyperlink" xfId="1092" builtinId="9" hidden="1"/>
    <cellStyle name="Followed Hyperlink" xfId="1094" builtinId="9" hidden="1"/>
    <cellStyle name="Followed Hyperlink" xfId="1096" builtinId="9" hidden="1"/>
    <cellStyle name="Followed Hyperlink" xfId="1098" builtinId="9" hidden="1"/>
    <cellStyle name="Followed Hyperlink" xfId="1100" builtinId="9" hidden="1"/>
    <cellStyle name="Followed Hyperlink" xfId="1102" builtinId="9" hidden="1"/>
    <cellStyle name="Followed Hyperlink" xfId="1104" builtinId="9" hidden="1"/>
    <cellStyle name="Followed Hyperlink" xfId="1106" builtinId="9" hidden="1"/>
    <cellStyle name="Followed Hyperlink" xfId="1108" builtinId="9" hidden="1"/>
    <cellStyle name="Followed Hyperlink" xfId="1110" builtinId="9" hidden="1"/>
    <cellStyle name="Followed Hyperlink" xfId="1112" builtinId="9" hidden="1"/>
    <cellStyle name="Followed Hyperlink" xfId="1114" builtinId="9" hidden="1"/>
    <cellStyle name="Followed Hyperlink" xfId="1116" builtinId="9" hidden="1"/>
    <cellStyle name="Followed Hyperlink" xfId="1118" builtinId="9" hidden="1"/>
    <cellStyle name="Followed Hyperlink" xfId="1120" builtinId="9" hidden="1"/>
    <cellStyle name="Followed Hyperlink" xfId="1122" builtinId="9" hidden="1"/>
    <cellStyle name="Followed Hyperlink" xfId="1124" builtinId="9" hidden="1"/>
    <cellStyle name="Followed Hyperlink" xfId="1126" builtinId="9" hidden="1"/>
    <cellStyle name="Followed Hyperlink" xfId="1128" builtinId="9" hidden="1"/>
    <cellStyle name="Followed Hyperlink" xfId="1130"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Followed Hyperlink" xfId="1184" builtinId="9" hidden="1"/>
    <cellStyle name="Followed Hyperlink" xfId="1186" builtinId="9" hidden="1"/>
    <cellStyle name="Followed Hyperlink" xfId="1188" builtinId="9" hidden="1"/>
    <cellStyle name="Followed Hyperlink" xfId="1190" builtinId="9" hidden="1"/>
    <cellStyle name="Followed Hyperlink" xfId="1192" builtinId="9" hidden="1"/>
    <cellStyle name="Followed Hyperlink" xfId="1194" builtinId="9" hidden="1"/>
    <cellStyle name="Followed Hyperlink" xfId="1196" builtinId="9" hidden="1"/>
    <cellStyle name="Followed Hyperlink" xfId="1198" builtinId="9" hidden="1"/>
    <cellStyle name="Followed Hyperlink" xfId="1200" builtinId="9" hidden="1"/>
    <cellStyle name="Followed Hyperlink" xfId="1202" builtinId="9" hidden="1"/>
    <cellStyle name="Followed Hyperlink" xfId="1204" builtinId="9" hidden="1"/>
    <cellStyle name="Followed Hyperlink" xfId="1206" builtinId="9" hidden="1"/>
    <cellStyle name="Followed Hyperlink" xfId="1208" builtinId="9" hidden="1"/>
    <cellStyle name="Followed Hyperlink" xfId="1210" builtinId="9" hidden="1"/>
    <cellStyle name="Followed Hyperlink" xfId="1212" builtinId="9" hidden="1"/>
    <cellStyle name="Followed Hyperlink" xfId="1214" builtinId="9" hidden="1"/>
    <cellStyle name="Followed Hyperlink" xfId="1216" builtinId="9" hidden="1"/>
    <cellStyle name="Followed Hyperlink" xfId="1218" builtinId="9" hidden="1"/>
    <cellStyle name="Followed Hyperlink" xfId="1220" builtinId="9" hidden="1"/>
    <cellStyle name="Followed Hyperlink" xfId="1222" builtinId="9" hidden="1"/>
    <cellStyle name="Followed Hyperlink" xfId="1224" builtinId="9" hidden="1"/>
    <cellStyle name="Followed Hyperlink" xfId="1226" builtinId="9" hidden="1"/>
    <cellStyle name="Followed Hyperlink" xfId="1228" builtinId="9" hidden="1"/>
    <cellStyle name="Followed Hyperlink" xfId="1230" builtinId="9" hidden="1"/>
    <cellStyle name="Followed Hyperlink" xfId="1232" builtinId="9" hidden="1"/>
    <cellStyle name="Followed Hyperlink" xfId="1234" builtinId="9" hidden="1"/>
    <cellStyle name="Followed Hyperlink" xfId="1236" builtinId="9" hidden="1"/>
    <cellStyle name="Followed Hyperlink" xfId="1238" builtinId="9" hidden="1"/>
    <cellStyle name="Followed Hyperlink" xfId="1240" builtinId="9" hidden="1"/>
    <cellStyle name="Followed Hyperlink" xfId="1242" builtinId="9" hidden="1"/>
    <cellStyle name="Followed Hyperlink" xfId="1244" builtinId="9" hidden="1"/>
    <cellStyle name="Followed Hyperlink" xfId="1246" builtinId="9" hidden="1"/>
    <cellStyle name="Followed Hyperlink" xfId="1248" builtinId="9" hidden="1"/>
    <cellStyle name="Followed Hyperlink" xfId="1250" builtinId="9" hidden="1"/>
    <cellStyle name="Followed Hyperlink" xfId="1252" builtinId="9" hidden="1"/>
    <cellStyle name="Followed Hyperlink" xfId="1254" builtinId="9" hidden="1"/>
    <cellStyle name="Followed Hyperlink" xfId="1256" builtinId="9" hidden="1"/>
    <cellStyle name="Followed Hyperlink" xfId="1258" builtinId="9" hidden="1"/>
    <cellStyle name="Followed Hyperlink" xfId="1260" builtinId="9" hidden="1"/>
    <cellStyle name="Followed Hyperlink" xfId="1262" builtinId="9" hidden="1"/>
    <cellStyle name="Followed Hyperlink" xfId="1264" builtinId="9" hidden="1"/>
    <cellStyle name="Followed Hyperlink" xfId="1266" builtinId="9" hidden="1"/>
    <cellStyle name="Followed Hyperlink" xfId="1268" builtinId="9" hidden="1"/>
    <cellStyle name="Followed Hyperlink" xfId="1270" builtinId="9" hidden="1"/>
    <cellStyle name="Followed Hyperlink" xfId="1272" builtinId="9" hidden="1"/>
    <cellStyle name="Followed Hyperlink" xfId="1274" builtinId="9" hidden="1"/>
    <cellStyle name="Followed Hyperlink" xfId="1276" builtinId="9" hidden="1"/>
    <cellStyle name="Followed Hyperlink" xfId="1278" builtinId="9" hidden="1"/>
    <cellStyle name="Followed Hyperlink" xfId="1280" builtinId="9" hidden="1"/>
    <cellStyle name="Followed Hyperlink" xfId="1282" builtinId="9" hidden="1"/>
    <cellStyle name="Followed Hyperlink" xfId="1284" builtinId="9" hidden="1"/>
    <cellStyle name="Followed Hyperlink" xfId="1286" builtinId="9" hidden="1"/>
    <cellStyle name="Followed Hyperlink" xfId="1288" builtinId="9" hidden="1"/>
    <cellStyle name="Followed Hyperlink" xfId="1290" builtinId="9" hidden="1"/>
    <cellStyle name="Followed Hyperlink" xfId="1292" builtinId="9" hidden="1"/>
    <cellStyle name="Followed Hyperlink" xfId="1294" builtinId="9" hidden="1"/>
    <cellStyle name="Followed Hyperlink" xfId="1296" builtinId="9" hidden="1"/>
    <cellStyle name="Followed Hyperlink" xfId="1298" builtinId="9" hidden="1"/>
    <cellStyle name="Followed Hyperlink" xfId="1300" builtinId="9" hidden="1"/>
    <cellStyle name="Followed Hyperlink" xfId="1302" builtinId="9" hidden="1"/>
    <cellStyle name="Followed Hyperlink" xfId="1304" builtinId="9" hidden="1"/>
    <cellStyle name="Followed Hyperlink" xfId="1306" builtinId="9" hidden="1"/>
    <cellStyle name="Followed Hyperlink" xfId="1308" builtinId="9" hidden="1"/>
    <cellStyle name="Followed Hyperlink" xfId="1310" builtinId="9" hidden="1"/>
    <cellStyle name="Followed Hyperlink" xfId="1312" builtinId="9" hidden="1"/>
    <cellStyle name="Followed Hyperlink" xfId="1314" builtinId="9" hidden="1"/>
    <cellStyle name="Followed Hyperlink" xfId="1316" builtinId="9" hidden="1"/>
    <cellStyle name="Followed Hyperlink" xfId="1318" builtinId="9" hidden="1"/>
    <cellStyle name="Followed Hyperlink" xfId="1320" builtinId="9" hidden="1"/>
    <cellStyle name="Followed Hyperlink" xfId="1322" builtinId="9" hidden="1"/>
    <cellStyle name="Followed Hyperlink" xfId="1324" builtinId="9" hidden="1"/>
    <cellStyle name="Followed Hyperlink" xfId="1326" builtinId="9" hidden="1"/>
    <cellStyle name="Followed Hyperlink" xfId="1328" builtinId="9" hidden="1"/>
    <cellStyle name="Followed Hyperlink" xfId="1330" builtinId="9" hidden="1"/>
    <cellStyle name="Followed Hyperlink" xfId="1332" builtinId="9" hidden="1"/>
    <cellStyle name="Followed Hyperlink" xfId="1334" builtinId="9" hidden="1"/>
    <cellStyle name="Followed Hyperlink" xfId="1336" builtinId="9" hidden="1"/>
    <cellStyle name="Followed Hyperlink" xfId="1338" builtinId="9" hidden="1"/>
    <cellStyle name="Followed Hyperlink" xfId="1340" builtinId="9" hidden="1"/>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Followed Hyperlink" xfId="1356" builtinId="9" hidden="1"/>
    <cellStyle name="Followed Hyperlink" xfId="1358" builtinId="9" hidden="1"/>
    <cellStyle name="Followed Hyperlink" xfId="1360" builtinId="9" hidden="1"/>
    <cellStyle name="Followed Hyperlink" xfId="1362" builtinId="9" hidden="1"/>
    <cellStyle name="Followed Hyperlink" xfId="1364" builtinId="9" hidden="1"/>
    <cellStyle name="Followed Hyperlink" xfId="1366" builtinId="9" hidden="1"/>
    <cellStyle name="Followed Hyperlink" xfId="1368" builtinId="9" hidden="1"/>
    <cellStyle name="Followed Hyperlink" xfId="1370" builtinId="9" hidden="1"/>
    <cellStyle name="Followed Hyperlink" xfId="1372" builtinId="9" hidden="1"/>
    <cellStyle name="Followed Hyperlink" xfId="1374" builtinId="9" hidden="1"/>
    <cellStyle name="Followed Hyperlink" xfId="1376" builtinId="9" hidden="1"/>
    <cellStyle name="Followed Hyperlink" xfId="1378" builtinId="9" hidden="1"/>
    <cellStyle name="Followed Hyperlink" xfId="1380" builtinId="9" hidden="1"/>
    <cellStyle name="Followed Hyperlink" xfId="1382" builtinId="9" hidden="1"/>
    <cellStyle name="Followed Hyperlink" xfId="1384" builtinId="9" hidden="1"/>
    <cellStyle name="Followed Hyperlink" xfId="1386" builtinId="9" hidden="1"/>
    <cellStyle name="Followed Hyperlink" xfId="1388" builtinId="9" hidden="1"/>
    <cellStyle name="Followed Hyperlink" xfId="1390" builtinId="9" hidden="1"/>
    <cellStyle name="Followed Hyperlink" xfId="1392" builtinId="9" hidden="1"/>
    <cellStyle name="Followed Hyperlink" xfId="1394" builtinId="9" hidden="1"/>
    <cellStyle name="Followed Hyperlink" xfId="1396" builtinId="9" hidden="1"/>
    <cellStyle name="Followed Hyperlink" xfId="1398" builtinId="9" hidden="1"/>
    <cellStyle name="Followed Hyperlink" xfId="1400" builtinId="9" hidden="1"/>
    <cellStyle name="Followed Hyperlink" xfId="1402" builtinId="9" hidden="1"/>
    <cellStyle name="Followed Hyperlink" xfId="1404" builtinId="9" hidden="1"/>
    <cellStyle name="Followed Hyperlink" xfId="1406" builtinId="9" hidden="1"/>
    <cellStyle name="Followed Hyperlink" xfId="1408" builtinId="9" hidden="1"/>
    <cellStyle name="Followed Hyperlink" xfId="1410" builtinId="9" hidden="1"/>
    <cellStyle name="Followed Hyperlink" xfId="1412" builtinId="9" hidden="1"/>
    <cellStyle name="Followed Hyperlink" xfId="1414" builtinId="9" hidden="1"/>
    <cellStyle name="Followed Hyperlink" xfId="1416" builtinId="9" hidden="1"/>
    <cellStyle name="Followed Hyperlink" xfId="1418" builtinId="9" hidden="1"/>
    <cellStyle name="Followed Hyperlink" xfId="1420" builtinId="9" hidden="1"/>
    <cellStyle name="Followed Hyperlink" xfId="1422" builtinId="9" hidden="1"/>
    <cellStyle name="Followed Hyperlink" xfId="1424" builtinId="9" hidden="1"/>
    <cellStyle name="Followed Hyperlink" xfId="1426" builtinId="9" hidden="1"/>
    <cellStyle name="Followed Hyperlink" xfId="1428" builtinId="9" hidden="1"/>
    <cellStyle name="Followed Hyperlink" xfId="1430" builtinId="9" hidden="1"/>
    <cellStyle name="Followed Hyperlink" xfId="1432" builtinId="9" hidden="1"/>
    <cellStyle name="Followed Hyperlink" xfId="1434" builtinId="9" hidden="1"/>
    <cellStyle name="Followed Hyperlink" xfId="1436" builtinId="9" hidden="1"/>
    <cellStyle name="Followed Hyperlink" xfId="1438" builtinId="9" hidden="1"/>
    <cellStyle name="Followed Hyperlink" xfId="1440" builtinId="9" hidden="1"/>
    <cellStyle name="Followed Hyperlink" xfId="1442" builtinId="9" hidden="1"/>
    <cellStyle name="Followed Hyperlink" xfId="1444" builtinId="9" hidden="1"/>
    <cellStyle name="Followed Hyperlink" xfId="1446" builtinId="9" hidden="1"/>
    <cellStyle name="Followed Hyperlink" xfId="1448" builtinId="9" hidden="1"/>
    <cellStyle name="Followed Hyperlink" xfId="1450" builtinId="9" hidden="1"/>
    <cellStyle name="Followed Hyperlink" xfId="1452" builtinId="9" hidden="1"/>
    <cellStyle name="Followed Hyperlink" xfId="1454" builtinId="9" hidden="1"/>
    <cellStyle name="Followed Hyperlink" xfId="1456" builtinId="9" hidden="1"/>
    <cellStyle name="Followed Hyperlink" xfId="1458" builtinId="9" hidden="1"/>
    <cellStyle name="Followed Hyperlink" xfId="1460" builtinId="9" hidden="1"/>
    <cellStyle name="Followed Hyperlink" xfId="1462" builtinId="9" hidden="1"/>
    <cellStyle name="Followed Hyperlink" xfId="1464" builtinId="9" hidden="1"/>
    <cellStyle name="Followed Hyperlink" xfId="1466" builtinId="9" hidden="1"/>
    <cellStyle name="Followed Hyperlink" xfId="1468" builtinId="9" hidden="1"/>
    <cellStyle name="Followed Hyperlink" xfId="1470" builtinId="9" hidden="1"/>
    <cellStyle name="Followed Hyperlink" xfId="1472" builtinId="9" hidden="1"/>
    <cellStyle name="Followed Hyperlink" xfId="1474" builtinId="9" hidden="1"/>
    <cellStyle name="Followed Hyperlink" xfId="1476" builtinId="9" hidden="1"/>
    <cellStyle name="Followed Hyperlink" xfId="1478" builtinId="9" hidden="1"/>
    <cellStyle name="Followed Hyperlink" xfId="1480" builtinId="9" hidden="1"/>
    <cellStyle name="Followed Hyperlink" xfId="1482" builtinId="9" hidden="1"/>
    <cellStyle name="Followed Hyperlink" xfId="1484" builtinId="9" hidden="1"/>
    <cellStyle name="Followed Hyperlink" xfId="1486" builtinId="9" hidden="1"/>
    <cellStyle name="Followed Hyperlink" xfId="1488" builtinId="9" hidden="1"/>
    <cellStyle name="Followed Hyperlink" xfId="1490" builtinId="9" hidden="1"/>
    <cellStyle name="Followed Hyperlink" xfId="1492" builtinId="9" hidden="1"/>
    <cellStyle name="Followed Hyperlink" xfId="1494" builtinId="9" hidden="1"/>
    <cellStyle name="Followed Hyperlink" xfId="1496" builtinId="9" hidden="1"/>
    <cellStyle name="Followed Hyperlink" xfId="1498" builtinId="9" hidden="1"/>
    <cellStyle name="Followed Hyperlink" xfId="1500" builtinId="9" hidden="1"/>
    <cellStyle name="Followed Hyperlink" xfId="1502" builtinId="9" hidden="1"/>
    <cellStyle name="Followed Hyperlink" xfId="1504" builtinId="9" hidden="1"/>
    <cellStyle name="Followed Hyperlink" xfId="1506" builtinId="9" hidden="1"/>
    <cellStyle name="Followed Hyperlink" xfId="150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2" builtinId="9" hidden="1"/>
    <cellStyle name="Followed Hyperlink" xfId="1604" builtinId="9" hidden="1"/>
    <cellStyle name="Followed Hyperlink" xfId="1606" builtinId="9" hidden="1"/>
    <cellStyle name="Followed Hyperlink" xfId="1608" builtinId="9" hidden="1"/>
    <cellStyle name="Followed Hyperlink" xfId="1610" builtinId="9" hidden="1"/>
    <cellStyle name="Followed Hyperlink" xfId="1612" builtinId="9" hidden="1"/>
    <cellStyle name="Followed Hyperlink" xfId="1614" builtinId="9" hidden="1"/>
    <cellStyle name="Followed Hyperlink" xfId="1616" builtinId="9" hidden="1"/>
    <cellStyle name="Followed Hyperlink" xfId="1618" builtinId="9" hidden="1"/>
    <cellStyle name="Followed Hyperlink" xfId="1620" builtinId="9" hidden="1"/>
    <cellStyle name="Followed Hyperlink" xfId="1622" builtinId="9" hidden="1"/>
    <cellStyle name="Followed Hyperlink" xfId="1624" builtinId="9" hidden="1"/>
    <cellStyle name="Followed Hyperlink" xfId="1626" builtinId="9" hidden="1"/>
    <cellStyle name="Followed Hyperlink" xfId="1628" builtinId="9" hidden="1"/>
    <cellStyle name="Followed Hyperlink" xfId="1630" builtinId="9" hidden="1"/>
    <cellStyle name="Followed Hyperlink" xfId="1632" builtinId="9" hidden="1"/>
    <cellStyle name="Followed Hyperlink" xfId="1634" builtinId="9" hidden="1"/>
    <cellStyle name="Followed Hyperlink" xfId="1636" builtinId="9" hidden="1"/>
    <cellStyle name="Followed Hyperlink" xfId="1638" builtinId="9" hidden="1"/>
    <cellStyle name="Followed Hyperlink" xfId="1640" builtinId="9" hidden="1"/>
    <cellStyle name="Followed Hyperlink" xfId="1642" builtinId="9" hidden="1"/>
    <cellStyle name="Followed Hyperlink" xfId="1644" builtinId="9" hidden="1"/>
    <cellStyle name="Followed Hyperlink" xfId="1646" builtinId="9" hidden="1"/>
    <cellStyle name="Followed Hyperlink" xfId="1648" builtinId="9" hidden="1"/>
    <cellStyle name="Followed Hyperlink" xfId="1650" builtinId="9" hidden="1"/>
    <cellStyle name="Followed Hyperlink" xfId="1652" builtinId="9" hidden="1"/>
    <cellStyle name="Followed Hyperlink" xfId="1654" builtinId="9" hidden="1"/>
    <cellStyle name="Followed Hyperlink" xfId="1656" builtinId="9" hidden="1"/>
    <cellStyle name="Followed Hyperlink" xfId="1658" builtinId="9" hidden="1"/>
    <cellStyle name="Followed Hyperlink" xfId="1660" builtinId="9" hidden="1"/>
    <cellStyle name="Followed Hyperlink" xfId="1662" builtinId="9" hidden="1"/>
    <cellStyle name="Followed Hyperlink" xfId="1664" builtinId="9" hidden="1"/>
    <cellStyle name="Followed Hyperlink" xfId="1666" builtinId="9" hidden="1"/>
    <cellStyle name="Followed Hyperlink" xfId="1668" builtinId="9" hidden="1"/>
    <cellStyle name="Followed Hyperlink" xfId="1670" builtinId="9" hidden="1"/>
    <cellStyle name="Followed Hyperlink" xfId="1672" builtinId="9" hidden="1"/>
    <cellStyle name="Followed Hyperlink" xfId="1674" builtinId="9" hidden="1"/>
    <cellStyle name="Followed Hyperlink" xfId="1676" builtinId="9" hidden="1"/>
    <cellStyle name="Followed Hyperlink" xfId="1678" builtinId="9" hidden="1"/>
    <cellStyle name="Followed Hyperlink" xfId="1680" builtinId="9" hidden="1"/>
    <cellStyle name="Followed Hyperlink" xfId="1682" builtinId="9" hidden="1"/>
    <cellStyle name="Followed Hyperlink" xfId="1684" builtinId="9" hidden="1"/>
    <cellStyle name="Followed Hyperlink" xfId="1686" builtinId="9" hidden="1"/>
    <cellStyle name="Followed Hyperlink" xfId="1688" builtinId="9" hidden="1"/>
    <cellStyle name="Followed Hyperlink" xfId="1690" builtinId="9" hidden="1"/>
    <cellStyle name="Followed Hyperlink" xfId="1692" builtinId="9" hidden="1"/>
    <cellStyle name="Followed Hyperlink" xfId="1694" builtinId="9" hidden="1"/>
    <cellStyle name="Followed Hyperlink" xfId="1696" builtinId="9" hidden="1"/>
    <cellStyle name="Followed Hyperlink" xfId="1698" builtinId="9" hidden="1"/>
    <cellStyle name="Followed Hyperlink" xfId="1700" builtinId="9" hidden="1"/>
    <cellStyle name="Followed Hyperlink" xfId="1702" builtinId="9" hidden="1"/>
    <cellStyle name="Followed Hyperlink" xfId="1704" builtinId="9" hidden="1"/>
    <cellStyle name="Followed Hyperlink" xfId="1706" builtinId="9" hidden="1"/>
    <cellStyle name="Followed Hyperlink" xfId="1708" builtinId="9" hidden="1"/>
    <cellStyle name="Followed Hyperlink" xfId="1710" builtinId="9" hidden="1"/>
    <cellStyle name="Followed Hyperlink" xfId="1712" builtinId="9" hidden="1"/>
    <cellStyle name="Followed Hyperlink" xfId="1714" builtinId="9" hidden="1"/>
    <cellStyle name="Followed Hyperlink" xfId="1716" builtinId="9" hidden="1"/>
    <cellStyle name="Followed Hyperlink" xfId="1718" builtinId="9" hidden="1"/>
    <cellStyle name="Followed Hyperlink" xfId="1720" builtinId="9" hidden="1"/>
    <cellStyle name="Followed Hyperlink" xfId="1722" builtinId="9" hidden="1"/>
    <cellStyle name="Followed Hyperlink" xfId="1724" builtinId="9" hidden="1"/>
    <cellStyle name="Followed Hyperlink" xfId="1726" builtinId="9" hidden="1"/>
    <cellStyle name="Followed Hyperlink" xfId="1728" builtinId="9" hidden="1"/>
    <cellStyle name="Followed Hyperlink" xfId="1730" builtinId="9" hidden="1"/>
    <cellStyle name="Followed Hyperlink" xfId="1732" builtinId="9" hidden="1"/>
    <cellStyle name="Followed Hyperlink" xfId="1734" builtinId="9" hidden="1"/>
    <cellStyle name="Followed Hyperlink" xfId="1736" builtinId="9" hidden="1"/>
    <cellStyle name="Followed Hyperlink" xfId="1738" builtinId="9" hidden="1"/>
    <cellStyle name="Followed Hyperlink" xfId="1740" builtinId="9" hidden="1"/>
    <cellStyle name="Followed Hyperlink" xfId="1742" builtinId="9" hidden="1"/>
    <cellStyle name="Followed Hyperlink" xfId="1744" builtinId="9" hidden="1"/>
    <cellStyle name="Followed Hyperlink" xfId="1746" builtinId="9" hidden="1"/>
    <cellStyle name="Followed Hyperlink" xfId="1748" builtinId="9" hidden="1"/>
    <cellStyle name="Followed Hyperlink" xfId="1750" builtinId="9" hidden="1"/>
    <cellStyle name="Followed Hyperlink" xfId="1752" builtinId="9" hidden="1"/>
    <cellStyle name="Followed Hyperlink" xfId="1754" builtinId="9" hidden="1"/>
    <cellStyle name="Followed Hyperlink" xfId="1756" builtinId="9" hidden="1"/>
    <cellStyle name="Followed Hyperlink" xfId="1758" builtinId="9" hidden="1"/>
    <cellStyle name="Followed Hyperlink" xfId="1760" builtinId="9" hidden="1"/>
    <cellStyle name="Followed Hyperlink" xfId="1762" builtinId="9" hidden="1"/>
    <cellStyle name="Followed Hyperlink" xfId="1764" builtinId="9" hidden="1"/>
    <cellStyle name="Followed Hyperlink" xfId="1766" builtinId="9" hidden="1"/>
    <cellStyle name="Followed Hyperlink" xfId="1768" builtinId="9" hidden="1"/>
    <cellStyle name="Followed Hyperlink" xfId="1770" builtinId="9" hidden="1"/>
    <cellStyle name="Followed Hyperlink" xfId="1772" builtinId="9" hidden="1"/>
    <cellStyle name="Followed Hyperlink" xfId="1774" builtinId="9" hidden="1"/>
    <cellStyle name="Followed Hyperlink" xfId="1776" builtinId="9" hidden="1"/>
    <cellStyle name="Followed Hyperlink" xfId="1778" builtinId="9" hidden="1"/>
    <cellStyle name="Followed Hyperlink" xfId="1780" builtinId="9" hidden="1"/>
    <cellStyle name="Followed Hyperlink" xfId="1782" builtinId="9" hidden="1"/>
    <cellStyle name="Followed Hyperlink" xfId="1784" builtinId="9" hidden="1"/>
    <cellStyle name="Followed Hyperlink" xfId="1786" builtinId="9" hidden="1"/>
    <cellStyle name="Followed Hyperlink" xfId="1788" builtinId="9" hidden="1"/>
    <cellStyle name="Followed Hyperlink" xfId="1790" builtinId="9" hidden="1"/>
    <cellStyle name="Followed Hyperlink" xfId="1792" builtinId="9" hidden="1"/>
    <cellStyle name="Followed Hyperlink" xfId="1794" builtinId="9" hidden="1"/>
    <cellStyle name="Followed Hyperlink" xfId="1796" builtinId="9" hidden="1"/>
    <cellStyle name="Followed Hyperlink" xfId="1798" builtinId="9" hidden="1"/>
    <cellStyle name="Followed Hyperlink" xfId="1800" builtinId="9" hidden="1"/>
    <cellStyle name="Followed Hyperlink" xfId="1802" builtinId="9" hidden="1"/>
    <cellStyle name="Followed Hyperlink" xfId="1804" builtinId="9" hidden="1"/>
    <cellStyle name="Followed Hyperlink" xfId="1806" builtinId="9" hidden="1"/>
    <cellStyle name="Followed Hyperlink" xfId="1808" builtinId="9" hidden="1"/>
    <cellStyle name="Followed Hyperlink" xfId="1810" builtinId="9" hidden="1"/>
    <cellStyle name="Followed Hyperlink" xfId="1812" builtinId="9" hidden="1"/>
    <cellStyle name="Followed Hyperlink" xfId="1814" builtinId="9" hidden="1"/>
    <cellStyle name="Followed Hyperlink" xfId="1816" builtinId="9" hidden="1"/>
    <cellStyle name="Followed Hyperlink" xfId="1818" builtinId="9" hidden="1"/>
    <cellStyle name="Followed Hyperlink" xfId="1820" builtinId="9" hidden="1"/>
    <cellStyle name="Followed Hyperlink" xfId="1822" builtinId="9" hidden="1"/>
    <cellStyle name="Followed Hyperlink" xfId="1824" builtinId="9" hidden="1"/>
    <cellStyle name="Followed Hyperlink" xfId="1826" builtinId="9" hidden="1"/>
    <cellStyle name="Followed Hyperlink" xfId="1828" builtinId="9" hidden="1"/>
    <cellStyle name="Followed Hyperlink" xfId="1830" builtinId="9" hidden="1"/>
    <cellStyle name="Followed Hyperlink" xfId="1832" builtinId="9" hidden="1"/>
    <cellStyle name="Followed Hyperlink" xfId="1834" builtinId="9" hidden="1"/>
    <cellStyle name="Followed Hyperlink" xfId="1836" builtinId="9" hidden="1"/>
    <cellStyle name="Followed Hyperlink" xfId="1838" builtinId="9" hidden="1"/>
    <cellStyle name="Followed Hyperlink" xfId="1840" builtinId="9" hidden="1"/>
    <cellStyle name="Followed Hyperlink" xfId="1842" builtinId="9" hidden="1"/>
    <cellStyle name="Followed Hyperlink" xfId="1844" builtinId="9" hidden="1"/>
    <cellStyle name="Followed Hyperlink" xfId="1846" builtinId="9" hidden="1"/>
    <cellStyle name="Followed Hyperlink" xfId="1848" builtinId="9" hidden="1"/>
    <cellStyle name="Followed Hyperlink" xfId="1850" builtinId="9" hidden="1"/>
    <cellStyle name="Followed Hyperlink" xfId="1852" builtinId="9" hidden="1"/>
    <cellStyle name="Followed Hyperlink" xfId="1854" builtinId="9" hidden="1"/>
    <cellStyle name="Followed Hyperlink" xfId="1856" builtinId="9" hidden="1"/>
    <cellStyle name="Followed Hyperlink" xfId="1858" builtinId="9" hidden="1"/>
    <cellStyle name="Followed Hyperlink" xfId="1860" builtinId="9" hidden="1"/>
    <cellStyle name="Followed Hyperlink" xfId="1862" builtinId="9" hidden="1"/>
    <cellStyle name="Followed Hyperlink" xfId="1864" builtinId="9" hidden="1"/>
    <cellStyle name="Followed Hyperlink" xfId="1866" builtinId="9" hidden="1"/>
    <cellStyle name="Followed Hyperlink" xfId="1868" builtinId="9" hidden="1"/>
    <cellStyle name="Followed Hyperlink" xfId="1870" builtinId="9" hidden="1"/>
    <cellStyle name="Followed Hyperlink" xfId="1872" builtinId="9" hidden="1"/>
    <cellStyle name="Followed Hyperlink" xfId="1874" builtinId="9" hidden="1"/>
    <cellStyle name="Followed Hyperlink" xfId="1876" builtinId="9" hidden="1"/>
    <cellStyle name="Followed Hyperlink" xfId="1878" builtinId="9" hidden="1"/>
    <cellStyle name="Followed Hyperlink" xfId="1880" builtinId="9" hidden="1"/>
    <cellStyle name="Followed Hyperlink" xfId="1882" builtinId="9" hidden="1"/>
    <cellStyle name="Followed Hyperlink" xfId="1884" builtinId="9" hidden="1"/>
    <cellStyle name="Followed Hyperlink" xfId="1886" builtinId="9" hidden="1"/>
    <cellStyle name="Followed Hyperlink" xfId="1888" builtinId="9" hidden="1"/>
    <cellStyle name="Followed Hyperlink" xfId="1890" builtinId="9" hidden="1"/>
    <cellStyle name="Followed Hyperlink" xfId="1892" builtinId="9" hidden="1"/>
    <cellStyle name="Followed Hyperlink" xfId="1894" builtinId="9" hidden="1"/>
    <cellStyle name="Followed Hyperlink" xfId="1896" builtinId="9" hidden="1"/>
    <cellStyle name="Followed Hyperlink" xfId="1898" builtinId="9" hidden="1"/>
    <cellStyle name="Followed Hyperlink" xfId="1900" builtinId="9" hidden="1"/>
    <cellStyle name="Followed Hyperlink" xfId="1902" builtinId="9" hidden="1"/>
    <cellStyle name="Followed Hyperlink" xfId="1904" builtinId="9" hidden="1"/>
    <cellStyle name="Followed Hyperlink" xfId="1906" builtinId="9" hidden="1"/>
    <cellStyle name="Followed Hyperlink" xfId="1908" builtinId="9" hidden="1"/>
    <cellStyle name="Followed Hyperlink" xfId="1910" builtinId="9" hidden="1"/>
    <cellStyle name="Followed Hyperlink" xfId="1912" builtinId="9" hidden="1"/>
    <cellStyle name="Followed Hyperlink" xfId="1914" builtinId="9" hidden="1"/>
    <cellStyle name="Followed Hyperlink" xfId="1916" builtinId="9" hidden="1"/>
    <cellStyle name="Followed Hyperlink" xfId="1918" builtinId="9" hidden="1"/>
    <cellStyle name="Followed Hyperlink" xfId="1920" builtinId="9" hidden="1"/>
    <cellStyle name="Followed Hyperlink" xfId="1922" builtinId="9" hidden="1"/>
    <cellStyle name="Followed Hyperlink" xfId="1924" builtinId="9" hidden="1"/>
    <cellStyle name="Followed Hyperlink" xfId="1926" builtinId="9" hidden="1"/>
    <cellStyle name="Followed Hyperlink" xfId="1928" builtinId="9" hidden="1"/>
    <cellStyle name="Followed Hyperlink" xfId="1930" builtinId="9" hidden="1"/>
    <cellStyle name="Followed Hyperlink" xfId="1932" builtinId="9" hidden="1"/>
    <cellStyle name="Followed Hyperlink" xfId="1934" builtinId="9" hidden="1"/>
    <cellStyle name="Followed Hyperlink" xfId="1936" builtinId="9" hidden="1"/>
    <cellStyle name="Followed Hyperlink" xfId="1938" builtinId="9" hidden="1"/>
    <cellStyle name="Followed Hyperlink" xfId="1940" builtinId="9" hidden="1"/>
    <cellStyle name="Followed Hyperlink" xfId="1942" builtinId="9" hidden="1"/>
    <cellStyle name="Followed Hyperlink" xfId="1944" builtinId="9" hidden="1"/>
    <cellStyle name="Followed Hyperlink" xfId="1946" builtinId="9" hidden="1"/>
    <cellStyle name="Followed Hyperlink" xfId="1948" builtinId="9" hidden="1"/>
    <cellStyle name="Followed Hyperlink" xfId="1950" builtinId="9" hidden="1"/>
    <cellStyle name="Followed Hyperlink" xfId="1952" builtinId="9" hidden="1"/>
    <cellStyle name="Followed Hyperlink" xfId="1954" builtinId="9" hidden="1"/>
    <cellStyle name="Followed Hyperlink" xfId="1956" builtinId="9" hidden="1"/>
    <cellStyle name="Followed Hyperlink" xfId="1958" builtinId="9" hidden="1"/>
    <cellStyle name="Followed Hyperlink" xfId="1960" builtinId="9" hidden="1"/>
    <cellStyle name="Followed Hyperlink" xfId="1962" builtinId="9" hidden="1"/>
    <cellStyle name="Followed Hyperlink" xfId="1964" builtinId="9" hidden="1"/>
    <cellStyle name="Followed Hyperlink" xfId="1966" builtinId="9" hidden="1"/>
    <cellStyle name="Followed Hyperlink" xfId="1968" builtinId="9" hidden="1"/>
    <cellStyle name="Followed Hyperlink" xfId="1970" builtinId="9" hidden="1"/>
    <cellStyle name="Followed Hyperlink" xfId="1972" builtinId="9" hidden="1"/>
    <cellStyle name="Followed Hyperlink" xfId="1974" builtinId="9" hidden="1"/>
    <cellStyle name="Followed Hyperlink" xfId="1976" builtinId="9" hidden="1"/>
    <cellStyle name="Followed Hyperlink" xfId="1978" builtinId="9" hidden="1"/>
    <cellStyle name="Followed Hyperlink" xfId="1980" builtinId="9" hidden="1"/>
    <cellStyle name="Followed Hyperlink" xfId="1982" builtinId="9" hidden="1"/>
    <cellStyle name="Followed Hyperlink" xfId="1984" builtinId="9" hidden="1"/>
    <cellStyle name="Followed Hyperlink" xfId="1986" builtinId="9" hidden="1"/>
    <cellStyle name="Followed Hyperlink" xfId="1988" builtinId="9" hidden="1"/>
    <cellStyle name="Followed Hyperlink" xfId="1990" builtinId="9" hidden="1"/>
    <cellStyle name="Followed Hyperlink" xfId="1992" builtinId="9" hidden="1"/>
    <cellStyle name="Followed Hyperlink" xfId="1994" builtinId="9" hidden="1"/>
    <cellStyle name="Followed Hyperlink" xfId="1996" builtinId="9" hidden="1"/>
    <cellStyle name="Followed Hyperlink" xfId="1998" builtinId="9" hidden="1"/>
    <cellStyle name="Followed Hyperlink" xfId="2000" builtinId="9" hidden="1"/>
    <cellStyle name="Followed Hyperlink" xfId="2002" builtinId="9" hidden="1"/>
    <cellStyle name="Followed Hyperlink" xfId="2004" builtinId="9" hidden="1"/>
    <cellStyle name="Followed Hyperlink" xfId="2006" builtinId="9" hidden="1"/>
    <cellStyle name="Followed Hyperlink" xfId="2008" builtinId="9" hidden="1"/>
    <cellStyle name="Followed Hyperlink" xfId="2010" builtinId="9" hidden="1"/>
    <cellStyle name="Followed Hyperlink" xfId="2012" builtinId="9" hidden="1"/>
    <cellStyle name="Followed Hyperlink" xfId="2014" builtinId="9" hidden="1"/>
    <cellStyle name="Followed Hyperlink" xfId="2016" builtinId="9" hidden="1"/>
    <cellStyle name="Followed Hyperlink" xfId="2018" builtinId="9" hidden="1"/>
    <cellStyle name="Followed Hyperlink" xfId="2020" builtinId="9" hidden="1"/>
    <cellStyle name="Followed Hyperlink" xfId="2022" builtinId="9" hidden="1"/>
    <cellStyle name="Followed Hyperlink" xfId="2024" builtinId="9" hidden="1"/>
    <cellStyle name="Followed Hyperlink" xfId="2026" builtinId="9" hidden="1"/>
    <cellStyle name="Followed Hyperlink" xfId="2028" builtinId="9" hidden="1"/>
    <cellStyle name="Followed Hyperlink" xfId="2030" builtinId="9" hidden="1"/>
    <cellStyle name="Followed Hyperlink" xfId="2032" builtinId="9" hidden="1"/>
    <cellStyle name="Followed Hyperlink" xfId="2034" builtinId="9" hidden="1"/>
    <cellStyle name="Followed Hyperlink" xfId="2036" builtinId="9" hidden="1"/>
    <cellStyle name="Followed Hyperlink" xfId="2038" builtinId="9" hidden="1"/>
    <cellStyle name="Followed Hyperlink" xfId="2040" builtinId="9" hidden="1"/>
    <cellStyle name="Followed Hyperlink" xfId="2042" builtinId="9" hidden="1"/>
    <cellStyle name="Followed Hyperlink" xfId="2044" builtinId="9" hidden="1"/>
    <cellStyle name="Followed Hyperlink" xfId="2046" builtinId="9" hidden="1"/>
    <cellStyle name="Followed Hyperlink" xfId="2048" builtinId="9" hidden="1"/>
    <cellStyle name="Followed Hyperlink" xfId="2050" builtinId="9" hidden="1"/>
    <cellStyle name="Followed Hyperlink" xfId="2052" builtinId="9" hidden="1"/>
    <cellStyle name="Followed Hyperlink" xfId="2054" builtinId="9" hidden="1"/>
    <cellStyle name="Followed Hyperlink" xfId="2056" builtinId="9" hidden="1"/>
    <cellStyle name="Followed Hyperlink" xfId="2058" builtinId="9" hidden="1"/>
    <cellStyle name="Followed Hyperlink" xfId="2060" builtinId="9" hidden="1"/>
    <cellStyle name="Followed Hyperlink" xfId="2062" builtinId="9" hidden="1"/>
    <cellStyle name="Followed Hyperlink" xfId="2064" builtinId="9" hidden="1"/>
    <cellStyle name="Followed Hyperlink" xfId="2066" builtinId="9" hidden="1"/>
    <cellStyle name="Followed Hyperlink" xfId="2068" builtinId="9" hidden="1"/>
    <cellStyle name="Followed Hyperlink" xfId="2070" builtinId="9" hidden="1"/>
    <cellStyle name="Followed Hyperlink" xfId="2072" builtinId="9" hidden="1"/>
    <cellStyle name="Followed Hyperlink" xfId="2074" builtinId="9" hidden="1"/>
    <cellStyle name="Followed Hyperlink" xfId="2076" builtinId="9" hidden="1"/>
    <cellStyle name="Followed Hyperlink" xfId="2078" builtinId="9" hidden="1"/>
    <cellStyle name="Followed Hyperlink" xfId="2080" builtinId="9" hidden="1"/>
    <cellStyle name="Followed Hyperlink" xfId="2082" builtinId="9" hidden="1"/>
    <cellStyle name="Followed Hyperlink" xfId="2084" builtinId="9" hidden="1"/>
    <cellStyle name="Followed Hyperlink" xfId="2086" builtinId="9" hidden="1"/>
    <cellStyle name="Followed Hyperlink" xfId="2088" builtinId="9" hidden="1"/>
    <cellStyle name="Followed Hyperlink" xfId="2090" builtinId="9" hidden="1"/>
    <cellStyle name="Followed Hyperlink" xfId="2092" builtinId="9" hidden="1"/>
    <cellStyle name="Followed Hyperlink" xfId="2094" builtinId="9" hidden="1"/>
    <cellStyle name="Followed Hyperlink" xfId="2096" builtinId="9" hidden="1"/>
    <cellStyle name="Followed Hyperlink" xfId="2098" builtinId="9" hidden="1"/>
    <cellStyle name="Followed Hyperlink" xfId="2100" builtinId="9" hidden="1"/>
    <cellStyle name="Followed Hyperlink" xfId="2102" builtinId="9" hidden="1"/>
    <cellStyle name="Followed Hyperlink" xfId="2104" builtinId="9" hidden="1"/>
    <cellStyle name="Followed Hyperlink" xfId="2106" builtinId="9" hidden="1"/>
    <cellStyle name="Followed Hyperlink" xfId="2108" builtinId="9" hidden="1"/>
    <cellStyle name="Followed Hyperlink" xfId="2110" builtinId="9" hidden="1"/>
    <cellStyle name="Followed Hyperlink" xfId="2112" builtinId="9" hidden="1"/>
    <cellStyle name="Followed Hyperlink" xfId="2114" builtinId="9" hidden="1"/>
    <cellStyle name="Followed Hyperlink" xfId="2116" builtinId="9" hidden="1"/>
    <cellStyle name="Followed Hyperlink" xfId="2118" builtinId="9" hidden="1"/>
    <cellStyle name="Followed Hyperlink" xfId="2120" builtinId="9" hidden="1"/>
    <cellStyle name="Followed Hyperlink" xfId="2122" builtinId="9" hidden="1"/>
    <cellStyle name="Followed Hyperlink" xfId="2124" builtinId="9" hidden="1"/>
    <cellStyle name="Followed Hyperlink" xfId="2126" builtinId="9" hidden="1"/>
    <cellStyle name="Followed Hyperlink" xfId="2128" builtinId="9" hidden="1"/>
    <cellStyle name="Followed Hyperlink" xfId="2130" builtinId="9" hidden="1"/>
    <cellStyle name="Followed Hyperlink" xfId="2132" builtinId="9" hidden="1"/>
    <cellStyle name="Followed Hyperlink" xfId="2134" builtinId="9" hidden="1"/>
    <cellStyle name="Followed Hyperlink" xfId="2136" builtinId="9" hidden="1"/>
    <cellStyle name="Followed Hyperlink" xfId="2138" builtinId="9" hidden="1"/>
    <cellStyle name="Followed Hyperlink" xfId="2140" builtinId="9" hidden="1"/>
    <cellStyle name="Followed Hyperlink" xfId="2142" builtinId="9" hidden="1"/>
    <cellStyle name="Followed Hyperlink" xfId="2144" builtinId="9" hidden="1"/>
    <cellStyle name="Followed Hyperlink" xfId="2146" builtinId="9" hidden="1"/>
    <cellStyle name="Followed Hyperlink" xfId="2148" builtinId="9" hidden="1"/>
    <cellStyle name="Followed Hyperlink" xfId="2150" builtinId="9" hidden="1"/>
    <cellStyle name="Followed Hyperlink" xfId="2152" builtinId="9" hidden="1"/>
    <cellStyle name="Followed Hyperlink" xfId="2154" builtinId="9" hidden="1"/>
    <cellStyle name="Followed Hyperlink" xfId="2156" builtinId="9" hidden="1"/>
    <cellStyle name="Followed Hyperlink" xfId="2158" builtinId="9" hidden="1"/>
    <cellStyle name="Followed Hyperlink" xfId="2160" builtinId="9" hidden="1"/>
    <cellStyle name="Followed Hyperlink" xfId="2162" builtinId="9" hidden="1"/>
    <cellStyle name="Followed Hyperlink" xfId="2164" builtinId="9" hidden="1"/>
    <cellStyle name="Followed Hyperlink" xfId="2166" builtinId="9" hidden="1"/>
    <cellStyle name="Followed Hyperlink" xfId="2168" builtinId="9" hidden="1"/>
    <cellStyle name="Followed Hyperlink" xfId="2170" builtinId="9" hidden="1"/>
    <cellStyle name="Followed Hyperlink" xfId="2172" builtinId="9" hidden="1"/>
    <cellStyle name="Followed Hyperlink" xfId="2174" builtinId="9" hidden="1"/>
    <cellStyle name="Followed Hyperlink" xfId="2176" builtinId="9" hidden="1"/>
    <cellStyle name="Followed Hyperlink" xfId="2178" builtinId="9" hidden="1"/>
    <cellStyle name="Followed Hyperlink" xfId="2180" builtinId="9" hidden="1"/>
    <cellStyle name="Followed Hyperlink" xfId="2182" builtinId="9" hidden="1"/>
    <cellStyle name="Followed Hyperlink" xfId="2184" builtinId="9" hidden="1"/>
    <cellStyle name="Followed Hyperlink" xfId="2186" builtinId="9" hidden="1"/>
    <cellStyle name="Followed Hyperlink" xfId="2188" builtinId="9" hidden="1"/>
    <cellStyle name="Followed Hyperlink" xfId="2190" builtinId="9" hidden="1"/>
    <cellStyle name="Followed Hyperlink" xfId="2192" builtinId="9" hidden="1"/>
    <cellStyle name="Followed Hyperlink" xfId="2194" builtinId="9" hidden="1"/>
    <cellStyle name="Followed Hyperlink" xfId="2196" builtinId="9" hidden="1"/>
    <cellStyle name="Followed Hyperlink" xfId="2198" builtinId="9" hidden="1"/>
    <cellStyle name="Followed Hyperlink" xfId="2200" builtinId="9" hidden="1"/>
    <cellStyle name="Followed Hyperlink" xfId="2202" builtinId="9" hidden="1"/>
    <cellStyle name="Followed Hyperlink" xfId="2204" builtinId="9" hidden="1"/>
    <cellStyle name="Followed Hyperlink" xfId="2206" builtinId="9" hidden="1"/>
    <cellStyle name="Followed Hyperlink" xfId="2208" builtinId="9" hidden="1"/>
    <cellStyle name="Followed Hyperlink" xfId="2210" builtinId="9" hidden="1"/>
    <cellStyle name="Followed Hyperlink" xfId="2212" builtinId="9" hidden="1"/>
    <cellStyle name="Followed Hyperlink" xfId="2214" builtinId="9" hidden="1"/>
    <cellStyle name="Followed Hyperlink" xfId="2216" builtinId="9" hidden="1"/>
    <cellStyle name="Followed Hyperlink" xfId="2218" builtinId="9" hidden="1"/>
    <cellStyle name="Followed Hyperlink" xfId="2220" builtinId="9" hidden="1"/>
    <cellStyle name="Followed Hyperlink" xfId="2222" builtinId="9" hidden="1"/>
    <cellStyle name="Followed Hyperlink" xfId="2224" builtinId="9" hidden="1"/>
    <cellStyle name="Followed Hyperlink" xfId="2226" builtinId="9" hidden="1"/>
    <cellStyle name="Followed Hyperlink" xfId="2228" builtinId="9" hidden="1"/>
    <cellStyle name="Followed Hyperlink" xfId="2230" builtinId="9" hidden="1"/>
    <cellStyle name="Followed Hyperlink" xfId="2232" builtinId="9" hidden="1"/>
    <cellStyle name="Followed Hyperlink" xfId="2234" builtinId="9" hidden="1"/>
    <cellStyle name="Followed Hyperlink" xfId="2236" builtinId="9" hidden="1"/>
    <cellStyle name="Followed Hyperlink" xfId="2238" builtinId="9" hidden="1"/>
    <cellStyle name="Followed Hyperlink" xfId="224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1075" builtinId="8" hidden="1"/>
    <cellStyle name="Hyperlink" xfId="1077" builtinId="8" hidden="1"/>
    <cellStyle name="Hyperlink" xfId="1079" builtinId="8" hidden="1"/>
    <cellStyle name="Hyperlink" xfId="1081" builtinId="8" hidden="1"/>
    <cellStyle name="Hyperlink" xfId="1083" builtinId="8" hidden="1"/>
    <cellStyle name="Hyperlink" xfId="1085" builtinId="8" hidden="1"/>
    <cellStyle name="Hyperlink" xfId="1087" builtinId="8" hidden="1"/>
    <cellStyle name="Hyperlink" xfId="1089" builtinId="8" hidden="1"/>
    <cellStyle name="Hyperlink" xfId="1091" builtinId="8" hidden="1"/>
    <cellStyle name="Hyperlink" xfId="1093" builtinId="8" hidden="1"/>
    <cellStyle name="Hyperlink" xfId="1095" builtinId="8" hidden="1"/>
    <cellStyle name="Hyperlink" xfId="1097" builtinId="8" hidden="1"/>
    <cellStyle name="Hyperlink" xfId="1099" builtinId="8" hidden="1"/>
    <cellStyle name="Hyperlink" xfId="1101" builtinId="8" hidden="1"/>
    <cellStyle name="Hyperlink" xfId="1103" builtinId="8" hidden="1"/>
    <cellStyle name="Hyperlink" xfId="1105" builtinId="8" hidden="1"/>
    <cellStyle name="Hyperlink" xfId="1107" builtinId="8" hidden="1"/>
    <cellStyle name="Hyperlink" xfId="1109" builtinId="8" hidden="1"/>
    <cellStyle name="Hyperlink" xfId="1111" builtinId="8" hidden="1"/>
    <cellStyle name="Hyperlink" xfId="1113" builtinId="8" hidden="1"/>
    <cellStyle name="Hyperlink" xfId="1115" builtinId="8" hidden="1"/>
    <cellStyle name="Hyperlink" xfId="1117" builtinId="8" hidden="1"/>
    <cellStyle name="Hyperlink" xfId="1119" builtinId="8" hidden="1"/>
    <cellStyle name="Hyperlink" xfId="1121" builtinId="8" hidden="1"/>
    <cellStyle name="Hyperlink" xfId="1123" builtinId="8" hidden="1"/>
    <cellStyle name="Hyperlink" xfId="1125" builtinId="8" hidden="1"/>
    <cellStyle name="Hyperlink" xfId="1127" builtinId="8" hidden="1"/>
    <cellStyle name="Hyperlink" xfId="1129"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hidden="1"/>
    <cellStyle name="Hyperlink" xfId="1185" builtinId="8" hidden="1"/>
    <cellStyle name="Hyperlink" xfId="1187" builtinId="8" hidden="1"/>
    <cellStyle name="Hyperlink" xfId="1189" builtinId="8" hidden="1"/>
    <cellStyle name="Hyperlink" xfId="1191" builtinId="8" hidden="1"/>
    <cellStyle name="Hyperlink" xfId="1193" builtinId="8" hidden="1"/>
    <cellStyle name="Hyperlink" xfId="1195" builtinId="8" hidden="1"/>
    <cellStyle name="Hyperlink" xfId="1197" builtinId="8" hidden="1"/>
    <cellStyle name="Hyperlink" xfId="1199" builtinId="8" hidden="1"/>
    <cellStyle name="Hyperlink" xfId="1201" builtinId="8" hidden="1"/>
    <cellStyle name="Hyperlink" xfId="1203" builtinId="8" hidden="1"/>
    <cellStyle name="Hyperlink" xfId="1205" builtinId="8" hidden="1"/>
    <cellStyle name="Hyperlink" xfId="1207" builtinId="8" hidden="1"/>
    <cellStyle name="Hyperlink" xfId="1209" builtinId="8" hidden="1"/>
    <cellStyle name="Hyperlink" xfId="1211" builtinId="8" hidden="1"/>
    <cellStyle name="Hyperlink" xfId="1213" builtinId="8" hidden="1"/>
    <cellStyle name="Hyperlink" xfId="1215" builtinId="8" hidden="1"/>
    <cellStyle name="Hyperlink" xfId="1217" builtinId="8" hidden="1"/>
    <cellStyle name="Hyperlink" xfId="1219" builtinId="8" hidden="1"/>
    <cellStyle name="Hyperlink" xfId="1221" builtinId="8" hidden="1"/>
    <cellStyle name="Hyperlink" xfId="1223" builtinId="8" hidden="1"/>
    <cellStyle name="Hyperlink" xfId="1225" builtinId="8" hidden="1"/>
    <cellStyle name="Hyperlink" xfId="1227" builtinId="8" hidden="1"/>
    <cellStyle name="Hyperlink" xfId="1229" builtinId="8" hidden="1"/>
    <cellStyle name="Hyperlink" xfId="1231" builtinId="8" hidden="1"/>
    <cellStyle name="Hyperlink" xfId="1233" builtinId="8" hidden="1"/>
    <cellStyle name="Hyperlink" xfId="1235" builtinId="8" hidden="1"/>
    <cellStyle name="Hyperlink" xfId="1237" builtinId="8" hidden="1"/>
    <cellStyle name="Hyperlink" xfId="1239" builtinId="8" hidden="1"/>
    <cellStyle name="Hyperlink" xfId="1241" builtinId="8" hidden="1"/>
    <cellStyle name="Hyperlink" xfId="1243" builtinId="8" hidden="1"/>
    <cellStyle name="Hyperlink" xfId="1245" builtinId="8" hidden="1"/>
    <cellStyle name="Hyperlink" xfId="1247" builtinId="8" hidden="1"/>
    <cellStyle name="Hyperlink" xfId="1249" builtinId="8" hidden="1"/>
    <cellStyle name="Hyperlink" xfId="1251" builtinId="8" hidden="1"/>
    <cellStyle name="Hyperlink" xfId="1253" builtinId="8" hidden="1"/>
    <cellStyle name="Hyperlink" xfId="1255" builtinId="8" hidden="1"/>
    <cellStyle name="Hyperlink" xfId="1257" builtinId="8" hidden="1"/>
    <cellStyle name="Hyperlink" xfId="1259" builtinId="8" hidden="1"/>
    <cellStyle name="Hyperlink" xfId="1261" builtinId="8" hidden="1"/>
    <cellStyle name="Hyperlink" xfId="1263" builtinId="8" hidden="1"/>
    <cellStyle name="Hyperlink" xfId="1265" builtinId="8" hidden="1"/>
    <cellStyle name="Hyperlink" xfId="1267" builtinId="8" hidden="1"/>
    <cellStyle name="Hyperlink" xfId="1269" builtinId="8" hidden="1"/>
    <cellStyle name="Hyperlink" xfId="1271" builtinId="8" hidden="1"/>
    <cellStyle name="Hyperlink" xfId="1273" builtinId="8" hidden="1"/>
    <cellStyle name="Hyperlink" xfId="1275" builtinId="8" hidden="1"/>
    <cellStyle name="Hyperlink" xfId="1277" builtinId="8" hidden="1"/>
    <cellStyle name="Hyperlink" xfId="1279" builtinId="8" hidden="1"/>
    <cellStyle name="Hyperlink" xfId="1281" builtinId="8" hidden="1"/>
    <cellStyle name="Hyperlink" xfId="1283" builtinId="8" hidden="1"/>
    <cellStyle name="Hyperlink" xfId="1285" builtinId="8" hidden="1"/>
    <cellStyle name="Hyperlink" xfId="1287" builtinId="8" hidden="1"/>
    <cellStyle name="Hyperlink" xfId="1289" builtinId="8" hidden="1"/>
    <cellStyle name="Hyperlink" xfId="1291" builtinId="8" hidden="1"/>
    <cellStyle name="Hyperlink" xfId="1293" builtinId="8" hidden="1"/>
    <cellStyle name="Hyperlink" xfId="1295" builtinId="8" hidden="1"/>
    <cellStyle name="Hyperlink" xfId="1297" builtinId="8" hidden="1"/>
    <cellStyle name="Hyperlink" xfId="1299" builtinId="8" hidden="1"/>
    <cellStyle name="Hyperlink" xfId="1301" builtinId="8" hidden="1"/>
    <cellStyle name="Hyperlink" xfId="1303" builtinId="8" hidden="1"/>
    <cellStyle name="Hyperlink" xfId="1305" builtinId="8" hidden="1"/>
    <cellStyle name="Hyperlink" xfId="1307" builtinId="8" hidden="1"/>
    <cellStyle name="Hyperlink" xfId="1309" builtinId="8" hidden="1"/>
    <cellStyle name="Hyperlink" xfId="1311" builtinId="8" hidden="1"/>
    <cellStyle name="Hyperlink" xfId="1313" builtinId="8" hidden="1"/>
    <cellStyle name="Hyperlink" xfId="1315" builtinId="8" hidden="1"/>
    <cellStyle name="Hyperlink" xfId="1317" builtinId="8" hidden="1"/>
    <cellStyle name="Hyperlink" xfId="1319" builtinId="8" hidden="1"/>
    <cellStyle name="Hyperlink" xfId="1321" builtinId="8" hidden="1"/>
    <cellStyle name="Hyperlink" xfId="1323" builtinId="8" hidden="1"/>
    <cellStyle name="Hyperlink" xfId="1325" builtinId="8" hidden="1"/>
    <cellStyle name="Hyperlink" xfId="1327" builtinId="8" hidden="1"/>
    <cellStyle name="Hyperlink" xfId="1329" builtinId="8" hidden="1"/>
    <cellStyle name="Hyperlink" xfId="1331" builtinId="8" hidden="1"/>
    <cellStyle name="Hyperlink" xfId="1333" builtinId="8" hidden="1"/>
    <cellStyle name="Hyperlink" xfId="1335" builtinId="8" hidden="1"/>
    <cellStyle name="Hyperlink" xfId="1337" builtinId="8" hidden="1"/>
    <cellStyle name="Hyperlink" xfId="1339" builtinId="8" hidden="1"/>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xfId="1355" builtinId="8" hidden="1"/>
    <cellStyle name="Hyperlink" xfId="1357" builtinId="8" hidden="1"/>
    <cellStyle name="Hyperlink" xfId="1359" builtinId="8" hidden="1"/>
    <cellStyle name="Hyperlink" xfId="1361" builtinId="8" hidden="1"/>
    <cellStyle name="Hyperlink" xfId="1363" builtinId="8" hidden="1"/>
    <cellStyle name="Hyperlink" xfId="1365" builtinId="8" hidden="1"/>
    <cellStyle name="Hyperlink" xfId="1367" builtinId="8" hidden="1"/>
    <cellStyle name="Hyperlink" xfId="1369" builtinId="8" hidden="1"/>
    <cellStyle name="Hyperlink" xfId="1371" builtinId="8" hidden="1"/>
    <cellStyle name="Hyperlink" xfId="1373" builtinId="8" hidden="1"/>
    <cellStyle name="Hyperlink" xfId="1375" builtinId="8" hidden="1"/>
    <cellStyle name="Hyperlink" xfId="1377" builtinId="8" hidden="1"/>
    <cellStyle name="Hyperlink" xfId="1379" builtinId="8" hidden="1"/>
    <cellStyle name="Hyperlink" xfId="1381" builtinId="8" hidden="1"/>
    <cellStyle name="Hyperlink" xfId="1383" builtinId="8" hidden="1"/>
    <cellStyle name="Hyperlink" xfId="1385" builtinId="8" hidden="1"/>
    <cellStyle name="Hyperlink" xfId="1387" builtinId="8" hidden="1"/>
    <cellStyle name="Hyperlink" xfId="1389" builtinId="8" hidden="1"/>
    <cellStyle name="Hyperlink" xfId="1391" builtinId="8" hidden="1"/>
    <cellStyle name="Hyperlink" xfId="1393" builtinId="8" hidden="1"/>
    <cellStyle name="Hyperlink" xfId="1395" builtinId="8" hidden="1"/>
    <cellStyle name="Hyperlink" xfId="1397" builtinId="8" hidden="1"/>
    <cellStyle name="Hyperlink" xfId="1399" builtinId="8" hidden="1"/>
    <cellStyle name="Hyperlink" xfId="1401" builtinId="8" hidden="1"/>
    <cellStyle name="Hyperlink" xfId="1403" builtinId="8" hidden="1"/>
    <cellStyle name="Hyperlink" xfId="1405" builtinId="8" hidden="1"/>
    <cellStyle name="Hyperlink" xfId="1407" builtinId="8" hidden="1"/>
    <cellStyle name="Hyperlink" xfId="1409" builtinId="8" hidden="1"/>
    <cellStyle name="Hyperlink" xfId="1411" builtinId="8" hidden="1"/>
    <cellStyle name="Hyperlink" xfId="1413" builtinId="8" hidden="1"/>
    <cellStyle name="Hyperlink" xfId="1415" builtinId="8" hidden="1"/>
    <cellStyle name="Hyperlink" xfId="1417" builtinId="8" hidden="1"/>
    <cellStyle name="Hyperlink" xfId="1419" builtinId="8" hidden="1"/>
    <cellStyle name="Hyperlink" xfId="1421" builtinId="8" hidden="1"/>
    <cellStyle name="Hyperlink" xfId="1423" builtinId="8" hidden="1"/>
    <cellStyle name="Hyperlink" xfId="1425" builtinId="8" hidden="1"/>
    <cellStyle name="Hyperlink" xfId="1427" builtinId="8" hidden="1"/>
    <cellStyle name="Hyperlink" xfId="1429" builtinId="8" hidden="1"/>
    <cellStyle name="Hyperlink" xfId="1431" builtinId="8" hidden="1"/>
    <cellStyle name="Hyperlink" xfId="1433" builtinId="8" hidden="1"/>
    <cellStyle name="Hyperlink" xfId="1435" builtinId="8" hidden="1"/>
    <cellStyle name="Hyperlink" xfId="1437" builtinId="8" hidden="1"/>
    <cellStyle name="Hyperlink" xfId="1439" builtinId="8" hidden="1"/>
    <cellStyle name="Hyperlink" xfId="1441" builtinId="8" hidden="1"/>
    <cellStyle name="Hyperlink" xfId="1443" builtinId="8" hidden="1"/>
    <cellStyle name="Hyperlink" xfId="1445" builtinId="8" hidden="1"/>
    <cellStyle name="Hyperlink" xfId="1447" builtinId="8" hidden="1"/>
    <cellStyle name="Hyperlink" xfId="1449" builtinId="8" hidden="1"/>
    <cellStyle name="Hyperlink" xfId="1451" builtinId="8" hidden="1"/>
    <cellStyle name="Hyperlink" xfId="1453" builtinId="8" hidden="1"/>
    <cellStyle name="Hyperlink" xfId="1455" builtinId="8" hidden="1"/>
    <cellStyle name="Hyperlink" xfId="1457" builtinId="8" hidden="1"/>
    <cellStyle name="Hyperlink" xfId="1459" builtinId="8" hidden="1"/>
    <cellStyle name="Hyperlink" xfId="1461" builtinId="8" hidden="1"/>
    <cellStyle name="Hyperlink" xfId="1463" builtinId="8" hidden="1"/>
    <cellStyle name="Hyperlink" xfId="1465" builtinId="8" hidden="1"/>
    <cellStyle name="Hyperlink" xfId="1467" builtinId="8" hidden="1"/>
    <cellStyle name="Hyperlink" xfId="1469" builtinId="8" hidden="1"/>
    <cellStyle name="Hyperlink" xfId="1471" builtinId="8" hidden="1"/>
    <cellStyle name="Hyperlink" xfId="1473" builtinId="8" hidden="1"/>
    <cellStyle name="Hyperlink" xfId="1475" builtinId="8" hidden="1"/>
    <cellStyle name="Hyperlink" xfId="1477" builtinId="8" hidden="1"/>
    <cellStyle name="Hyperlink" xfId="1479" builtinId="8" hidden="1"/>
    <cellStyle name="Hyperlink" xfId="1481" builtinId="8" hidden="1"/>
    <cellStyle name="Hyperlink" xfId="1483" builtinId="8" hidden="1"/>
    <cellStyle name="Hyperlink" xfId="1485" builtinId="8" hidden="1"/>
    <cellStyle name="Hyperlink" xfId="1487" builtinId="8" hidden="1"/>
    <cellStyle name="Hyperlink" xfId="1489" builtinId="8" hidden="1"/>
    <cellStyle name="Hyperlink" xfId="1491" builtinId="8" hidden="1"/>
    <cellStyle name="Hyperlink" xfId="1493" builtinId="8" hidden="1"/>
    <cellStyle name="Hyperlink" xfId="1495" builtinId="8" hidden="1"/>
    <cellStyle name="Hyperlink" xfId="1497" builtinId="8" hidden="1"/>
    <cellStyle name="Hyperlink" xfId="1499" builtinId="8" hidden="1"/>
    <cellStyle name="Hyperlink" xfId="1501" builtinId="8" hidden="1"/>
    <cellStyle name="Hyperlink" xfId="1503" builtinId="8" hidden="1"/>
    <cellStyle name="Hyperlink" xfId="1505" builtinId="8" hidden="1"/>
    <cellStyle name="Hyperlink" xfId="1507" builtinId="8" hidden="1"/>
    <cellStyle name="Hyperlink" xfId="1509" builtinId="8" hidden="1"/>
    <cellStyle name="Hyperlink" xfId="1511" builtinId="8" hidden="1"/>
    <cellStyle name="Hyperlink" xfId="1513" builtinId="8" hidden="1"/>
    <cellStyle name="Hyperlink" xfId="1515" builtinId="8" hidden="1"/>
    <cellStyle name="Hyperlink" xfId="1517" builtinId="8" hidden="1"/>
    <cellStyle name="Hyperlink" xfId="1519" builtinId="8" hidden="1"/>
    <cellStyle name="Hyperlink" xfId="1521" builtinId="8" hidden="1"/>
    <cellStyle name="Hyperlink" xfId="1523" builtinId="8" hidden="1"/>
    <cellStyle name="Hyperlink" xfId="1525" builtinId="8" hidden="1"/>
    <cellStyle name="Hyperlink" xfId="1527" builtinId="8" hidden="1"/>
    <cellStyle name="Hyperlink" xfId="1529" builtinId="8" hidden="1"/>
    <cellStyle name="Hyperlink" xfId="1531" builtinId="8" hidden="1"/>
    <cellStyle name="Hyperlink" xfId="1533" builtinId="8" hidden="1"/>
    <cellStyle name="Hyperlink" xfId="1535" builtinId="8" hidden="1"/>
    <cellStyle name="Hyperlink" xfId="1537" builtinId="8" hidden="1"/>
    <cellStyle name="Hyperlink" xfId="1539" builtinId="8" hidden="1"/>
    <cellStyle name="Hyperlink" xfId="1541" builtinId="8" hidden="1"/>
    <cellStyle name="Hyperlink" xfId="1543" builtinId="8" hidden="1"/>
    <cellStyle name="Hyperlink" xfId="1545" builtinId="8" hidden="1"/>
    <cellStyle name="Hyperlink" xfId="1547" builtinId="8" hidden="1"/>
    <cellStyle name="Hyperlink" xfId="1549" builtinId="8" hidden="1"/>
    <cellStyle name="Hyperlink" xfId="1551" builtinId="8" hidden="1"/>
    <cellStyle name="Hyperlink" xfId="1553" builtinId="8" hidden="1"/>
    <cellStyle name="Hyperlink" xfId="1555" builtinId="8" hidden="1"/>
    <cellStyle name="Hyperlink" xfId="1557" builtinId="8" hidden="1"/>
    <cellStyle name="Hyperlink" xfId="1559" builtinId="8" hidden="1"/>
    <cellStyle name="Hyperlink" xfId="1561" builtinId="8" hidden="1"/>
    <cellStyle name="Hyperlink" xfId="1563" builtinId="8" hidden="1"/>
    <cellStyle name="Hyperlink" xfId="1565" builtinId="8" hidden="1"/>
    <cellStyle name="Hyperlink" xfId="1567" builtinId="8" hidden="1"/>
    <cellStyle name="Hyperlink" xfId="1569" builtinId="8" hidden="1"/>
    <cellStyle name="Hyperlink" xfId="1571" builtinId="8" hidden="1"/>
    <cellStyle name="Hyperlink" xfId="1573" builtinId="8" hidden="1"/>
    <cellStyle name="Hyperlink" xfId="1575" builtinId="8" hidden="1"/>
    <cellStyle name="Hyperlink" xfId="1577" builtinId="8" hidden="1"/>
    <cellStyle name="Hyperlink" xfId="1579" builtinId="8" hidden="1"/>
    <cellStyle name="Hyperlink" xfId="1581" builtinId="8" hidden="1"/>
    <cellStyle name="Hyperlink" xfId="1583" builtinId="8" hidden="1"/>
    <cellStyle name="Hyperlink" xfId="1585" builtinId="8" hidden="1"/>
    <cellStyle name="Hyperlink" xfId="1587" builtinId="8" hidden="1"/>
    <cellStyle name="Hyperlink" xfId="1589" builtinId="8" hidden="1"/>
    <cellStyle name="Hyperlink" xfId="1591" builtinId="8" hidden="1"/>
    <cellStyle name="Hyperlink" xfId="1593" builtinId="8" hidden="1"/>
    <cellStyle name="Hyperlink" xfId="1595" builtinId="8" hidden="1"/>
    <cellStyle name="Hyperlink" xfId="1597" builtinId="8" hidden="1"/>
    <cellStyle name="Hyperlink" xfId="1599" builtinId="8" hidden="1"/>
    <cellStyle name="Hyperlink" xfId="1601" builtinId="8" hidden="1"/>
    <cellStyle name="Hyperlink" xfId="1603" builtinId="8" hidden="1"/>
    <cellStyle name="Hyperlink" xfId="1605" builtinId="8" hidden="1"/>
    <cellStyle name="Hyperlink" xfId="1607" builtinId="8" hidden="1"/>
    <cellStyle name="Hyperlink" xfId="1609" builtinId="8" hidden="1"/>
    <cellStyle name="Hyperlink" xfId="1611" builtinId="8" hidden="1"/>
    <cellStyle name="Hyperlink" xfId="1613" builtinId="8" hidden="1"/>
    <cellStyle name="Hyperlink" xfId="1615" builtinId="8" hidden="1"/>
    <cellStyle name="Hyperlink" xfId="1617" builtinId="8" hidden="1"/>
    <cellStyle name="Hyperlink" xfId="1619" builtinId="8" hidden="1"/>
    <cellStyle name="Hyperlink" xfId="1621" builtinId="8" hidden="1"/>
    <cellStyle name="Hyperlink" xfId="1623" builtinId="8" hidden="1"/>
    <cellStyle name="Hyperlink" xfId="1625" builtinId="8" hidden="1"/>
    <cellStyle name="Hyperlink" xfId="1627" builtinId="8" hidden="1"/>
    <cellStyle name="Hyperlink" xfId="1629" builtinId="8" hidden="1"/>
    <cellStyle name="Hyperlink" xfId="1631" builtinId="8" hidden="1"/>
    <cellStyle name="Hyperlink" xfId="1633" builtinId="8" hidden="1"/>
    <cellStyle name="Hyperlink" xfId="1635" builtinId="8" hidden="1"/>
    <cellStyle name="Hyperlink" xfId="1637" builtinId="8" hidden="1"/>
    <cellStyle name="Hyperlink" xfId="1639" builtinId="8" hidden="1"/>
    <cellStyle name="Hyperlink" xfId="1641" builtinId="8" hidden="1"/>
    <cellStyle name="Hyperlink" xfId="1643" builtinId="8" hidden="1"/>
    <cellStyle name="Hyperlink" xfId="1645" builtinId="8" hidden="1"/>
    <cellStyle name="Hyperlink" xfId="1647" builtinId="8" hidden="1"/>
    <cellStyle name="Hyperlink" xfId="1649" builtinId="8" hidden="1"/>
    <cellStyle name="Hyperlink" xfId="1651" builtinId="8" hidden="1"/>
    <cellStyle name="Hyperlink" xfId="1653" builtinId="8" hidden="1"/>
    <cellStyle name="Hyperlink" xfId="1655" builtinId="8" hidden="1"/>
    <cellStyle name="Hyperlink" xfId="1657" builtinId="8" hidden="1"/>
    <cellStyle name="Hyperlink" xfId="1659" builtinId="8" hidden="1"/>
    <cellStyle name="Hyperlink" xfId="1661" builtinId="8" hidden="1"/>
    <cellStyle name="Hyperlink" xfId="1663" builtinId="8" hidden="1"/>
    <cellStyle name="Hyperlink" xfId="1665" builtinId="8" hidden="1"/>
    <cellStyle name="Hyperlink" xfId="1667" builtinId="8" hidden="1"/>
    <cellStyle name="Hyperlink" xfId="1669" builtinId="8" hidden="1"/>
    <cellStyle name="Hyperlink" xfId="1671" builtinId="8" hidden="1"/>
    <cellStyle name="Hyperlink" xfId="1673" builtinId="8" hidden="1"/>
    <cellStyle name="Hyperlink" xfId="1675" builtinId="8" hidden="1"/>
    <cellStyle name="Hyperlink" xfId="1677" builtinId="8" hidden="1"/>
    <cellStyle name="Hyperlink" xfId="1679" builtinId="8" hidden="1"/>
    <cellStyle name="Hyperlink" xfId="1681" builtinId="8" hidden="1"/>
    <cellStyle name="Hyperlink" xfId="1683" builtinId="8" hidden="1"/>
    <cellStyle name="Hyperlink" xfId="1685" builtinId="8" hidden="1"/>
    <cellStyle name="Hyperlink" xfId="1687" builtinId="8" hidden="1"/>
    <cellStyle name="Hyperlink" xfId="1689" builtinId="8" hidden="1"/>
    <cellStyle name="Hyperlink" xfId="1691" builtinId="8" hidden="1"/>
    <cellStyle name="Hyperlink" xfId="1693" builtinId="8" hidden="1"/>
    <cellStyle name="Hyperlink" xfId="1695" builtinId="8" hidden="1"/>
    <cellStyle name="Hyperlink" xfId="1697" builtinId="8" hidden="1"/>
    <cellStyle name="Hyperlink" xfId="1699" builtinId="8" hidden="1"/>
    <cellStyle name="Hyperlink" xfId="1701" builtinId="8" hidden="1"/>
    <cellStyle name="Hyperlink" xfId="1703" builtinId="8" hidden="1"/>
    <cellStyle name="Hyperlink" xfId="1705" builtinId="8" hidden="1"/>
    <cellStyle name="Hyperlink" xfId="1707" builtinId="8" hidden="1"/>
    <cellStyle name="Hyperlink" xfId="1709" builtinId="8" hidden="1"/>
    <cellStyle name="Hyperlink" xfId="1711" builtinId="8" hidden="1"/>
    <cellStyle name="Hyperlink" xfId="1713" builtinId="8" hidden="1"/>
    <cellStyle name="Hyperlink" xfId="1715" builtinId="8" hidden="1"/>
    <cellStyle name="Hyperlink" xfId="1717" builtinId="8" hidden="1"/>
    <cellStyle name="Hyperlink" xfId="1719" builtinId="8" hidden="1"/>
    <cellStyle name="Hyperlink" xfId="1721" builtinId="8" hidden="1"/>
    <cellStyle name="Hyperlink" xfId="1723" builtinId="8" hidden="1"/>
    <cellStyle name="Hyperlink" xfId="1725" builtinId="8" hidden="1"/>
    <cellStyle name="Hyperlink" xfId="1727" builtinId="8" hidden="1"/>
    <cellStyle name="Hyperlink" xfId="1729" builtinId="8" hidden="1"/>
    <cellStyle name="Hyperlink" xfId="1731" builtinId="8" hidden="1"/>
    <cellStyle name="Hyperlink" xfId="1733" builtinId="8" hidden="1"/>
    <cellStyle name="Hyperlink" xfId="1735" builtinId="8" hidden="1"/>
    <cellStyle name="Hyperlink" xfId="1737" builtinId="8" hidden="1"/>
    <cellStyle name="Hyperlink" xfId="1739" builtinId="8" hidden="1"/>
    <cellStyle name="Hyperlink" xfId="1741" builtinId="8" hidden="1"/>
    <cellStyle name="Hyperlink" xfId="1743" builtinId="8" hidden="1"/>
    <cellStyle name="Hyperlink" xfId="1745" builtinId="8" hidden="1"/>
    <cellStyle name="Hyperlink" xfId="1747" builtinId="8" hidden="1"/>
    <cellStyle name="Hyperlink" xfId="1749" builtinId="8" hidden="1"/>
    <cellStyle name="Hyperlink" xfId="1751" builtinId="8" hidden="1"/>
    <cellStyle name="Hyperlink" xfId="1753" builtinId="8" hidden="1"/>
    <cellStyle name="Hyperlink" xfId="1755" builtinId="8" hidden="1"/>
    <cellStyle name="Hyperlink" xfId="1757" builtinId="8" hidden="1"/>
    <cellStyle name="Hyperlink" xfId="1759" builtinId="8" hidden="1"/>
    <cellStyle name="Hyperlink" xfId="1761" builtinId="8" hidden="1"/>
    <cellStyle name="Hyperlink" xfId="1763" builtinId="8" hidden="1"/>
    <cellStyle name="Hyperlink" xfId="1765" builtinId="8" hidden="1"/>
    <cellStyle name="Hyperlink" xfId="1767" builtinId="8" hidden="1"/>
    <cellStyle name="Hyperlink" xfId="1769" builtinId="8" hidden="1"/>
    <cellStyle name="Hyperlink" xfId="1771" builtinId="8" hidden="1"/>
    <cellStyle name="Hyperlink" xfId="1773" builtinId="8" hidden="1"/>
    <cellStyle name="Hyperlink" xfId="1775" builtinId="8" hidden="1"/>
    <cellStyle name="Hyperlink" xfId="1777" builtinId="8" hidden="1"/>
    <cellStyle name="Hyperlink" xfId="1779" builtinId="8" hidden="1"/>
    <cellStyle name="Hyperlink" xfId="1781" builtinId="8" hidden="1"/>
    <cellStyle name="Hyperlink" xfId="1783" builtinId="8" hidden="1"/>
    <cellStyle name="Hyperlink" xfId="1785" builtinId="8" hidden="1"/>
    <cellStyle name="Hyperlink" xfId="1787" builtinId="8" hidden="1"/>
    <cellStyle name="Hyperlink" xfId="1789" builtinId="8" hidden="1"/>
    <cellStyle name="Hyperlink" xfId="1791" builtinId="8" hidden="1"/>
    <cellStyle name="Hyperlink" xfId="1793" builtinId="8" hidden="1"/>
    <cellStyle name="Hyperlink" xfId="1795" builtinId="8" hidden="1"/>
    <cellStyle name="Hyperlink" xfId="1797" builtinId="8" hidden="1"/>
    <cellStyle name="Hyperlink" xfId="1799" builtinId="8" hidden="1"/>
    <cellStyle name="Hyperlink" xfId="1801" builtinId="8" hidden="1"/>
    <cellStyle name="Hyperlink" xfId="1803" builtinId="8" hidden="1"/>
    <cellStyle name="Hyperlink" xfId="1805" builtinId="8" hidden="1"/>
    <cellStyle name="Hyperlink" xfId="1807" builtinId="8" hidden="1"/>
    <cellStyle name="Hyperlink" xfId="1809" builtinId="8" hidden="1"/>
    <cellStyle name="Hyperlink" xfId="1811" builtinId="8" hidden="1"/>
    <cellStyle name="Hyperlink" xfId="1813" builtinId="8" hidden="1"/>
    <cellStyle name="Hyperlink" xfId="1815" builtinId="8" hidden="1"/>
    <cellStyle name="Hyperlink" xfId="1817" builtinId="8" hidden="1"/>
    <cellStyle name="Hyperlink" xfId="1819" builtinId="8" hidden="1"/>
    <cellStyle name="Hyperlink" xfId="1821" builtinId="8" hidden="1"/>
    <cellStyle name="Hyperlink" xfId="1823" builtinId="8" hidden="1"/>
    <cellStyle name="Hyperlink" xfId="1825" builtinId="8" hidden="1"/>
    <cellStyle name="Hyperlink" xfId="1827" builtinId="8" hidden="1"/>
    <cellStyle name="Hyperlink" xfId="1829" builtinId="8" hidden="1"/>
    <cellStyle name="Hyperlink" xfId="1831" builtinId="8" hidden="1"/>
    <cellStyle name="Hyperlink" xfId="1833" builtinId="8" hidden="1"/>
    <cellStyle name="Hyperlink" xfId="1835" builtinId="8" hidden="1"/>
    <cellStyle name="Hyperlink" xfId="1837" builtinId="8" hidden="1"/>
    <cellStyle name="Hyperlink" xfId="1839" builtinId="8" hidden="1"/>
    <cellStyle name="Hyperlink" xfId="1841" builtinId="8" hidden="1"/>
    <cellStyle name="Hyperlink" xfId="1843" builtinId="8" hidden="1"/>
    <cellStyle name="Hyperlink" xfId="1845" builtinId="8" hidden="1"/>
    <cellStyle name="Hyperlink" xfId="1847" builtinId="8" hidden="1"/>
    <cellStyle name="Hyperlink" xfId="1849" builtinId="8" hidden="1"/>
    <cellStyle name="Hyperlink" xfId="1851" builtinId="8" hidden="1"/>
    <cellStyle name="Hyperlink" xfId="1853" builtinId="8" hidden="1"/>
    <cellStyle name="Hyperlink" xfId="1855" builtinId="8" hidden="1"/>
    <cellStyle name="Hyperlink" xfId="1857" builtinId="8" hidden="1"/>
    <cellStyle name="Hyperlink" xfId="1859" builtinId="8" hidden="1"/>
    <cellStyle name="Hyperlink" xfId="1861" builtinId="8" hidden="1"/>
    <cellStyle name="Hyperlink" xfId="1863" builtinId="8" hidden="1"/>
    <cellStyle name="Hyperlink" xfId="1865" builtinId="8" hidden="1"/>
    <cellStyle name="Hyperlink" xfId="1867" builtinId="8" hidden="1"/>
    <cellStyle name="Hyperlink" xfId="1869" builtinId="8" hidden="1"/>
    <cellStyle name="Hyperlink" xfId="1871" builtinId="8" hidden="1"/>
    <cellStyle name="Hyperlink" xfId="1873" builtinId="8" hidden="1"/>
    <cellStyle name="Hyperlink" xfId="1875" builtinId="8" hidden="1"/>
    <cellStyle name="Hyperlink" xfId="1877" builtinId="8" hidden="1"/>
    <cellStyle name="Hyperlink" xfId="1879" builtinId="8" hidden="1"/>
    <cellStyle name="Hyperlink" xfId="1881" builtinId="8" hidden="1"/>
    <cellStyle name="Hyperlink" xfId="1883" builtinId="8" hidden="1"/>
    <cellStyle name="Hyperlink" xfId="1885" builtinId="8" hidden="1"/>
    <cellStyle name="Hyperlink" xfId="1887" builtinId="8" hidden="1"/>
    <cellStyle name="Hyperlink" xfId="1889" builtinId="8" hidden="1"/>
    <cellStyle name="Hyperlink" xfId="1891" builtinId="8" hidden="1"/>
    <cellStyle name="Hyperlink" xfId="1893" builtinId="8" hidden="1"/>
    <cellStyle name="Hyperlink" xfId="1895" builtinId="8" hidden="1"/>
    <cellStyle name="Hyperlink" xfId="1897" builtinId="8" hidden="1"/>
    <cellStyle name="Hyperlink" xfId="1899" builtinId="8" hidden="1"/>
    <cellStyle name="Hyperlink" xfId="1901" builtinId="8" hidden="1"/>
    <cellStyle name="Hyperlink" xfId="1903" builtinId="8" hidden="1"/>
    <cellStyle name="Hyperlink" xfId="1905" builtinId="8" hidden="1"/>
    <cellStyle name="Hyperlink" xfId="1907" builtinId="8" hidden="1"/>
    <cellStyle name="Hyperlink" xfId="1909" builtinId="8" hidden="1"/>
    <cellStyle name="Hyperlink" xfId="1911" builtinId="8" hidden="1"/>
    <cellStyle name="Hyperlink" xfId="1913" builtinId="8" hidden="1"/>
    <cellStyle name="Hyperlink" xfId="1915" builtinId="8" hidden="1"/>
    <cellStyle name="Hyperlink" xfId="1917" builtinId="8" hidden="1"/>
    <cellStyle name="Hyperlink" xfId="1919" builtinId="8" hidden="1"/>
    <cellStyle name="Hyperlink" xfId="1921" builtinId="8" hidden="1"/>
    <cellStyle name="Hyperlink" xfId="1923" builtinId="8" hidden="1"/>
    <cellStyle name="Hyperlink" xfId="1925" builtinId="8" hidden="1"/>
    <cellStyle name="Hyperlink" xfId="1927" builtinId="8" hidden="1"/>
    <cellStyle name="Hyperlink" xfId="1929" builtinId="8" hidden="1"/>
    <cellStyle name="Hyperlink" xfId="1931" builtinId="8" hidden="1"/>
    <cellStyle name="Hyperlink" xfId="1933" builtinId="8" hidden="1"/>
    <cellStyle name="Hyperlink" xfId="1935" builtinId="8" hidden="1"/>
    <cellStyle name="Hyperlink" xfId="1937" builtinId="8" hidden="1"/>
    <cellStyle name="Hyperlink" xfId="1939" builtinId="8" hidden="1"/>
    <cellStyle name="Hyperlink" xfId="1941" builtinId="8" hidden="1"/>
    <cellStyle name="Hyperlink" xfId="1943" builtinId="8" hidden="1"/>
    <cellStyle name="Hyperlink" xfId="1945" builtinId="8" hidden="1"/>
    <cellStyle name="Hyperlink" xfId="1947" builtinId="8" hidden="1"/>
    <cellStyle name="Hyperlink" xfId="1949" builtinId="8" hidden="1"/>
    <cellStyle name="Hyperlink" xfId="1951" builtinId="8" hidden="1"/>
    <cellStyle name="Hyperlink" xfId="1953" builtinId="8" hidden="1"/>
    <cellStyle name="Hyperlink" xfId="1955" builtinId="8" hidden="1"/>
    <cellStyle name="Hyperlink" xfId="1957" builtinId="8" hidden="1"/>
    <cellStyle name="Hyperlink" xfId="1959" builtinId="8" hidden="1"/>
    <cellStyle name="Hyperlink" xfId="1961" builtinId="8" hidden="1"/>
    <cellStyle name="Hyperlink" xfId="1963" builtinId="8" hidden="1"/>
    <cellStyle name="Hyperlink" xfId="1965" builtinId="8" hidden="1"/>
    <cellStyle name="Hyperlink" xfId="1967" builtinId="8" hidden="1"/>
    <cellStyle name="Hyperlink" xfId="1969" builtinId="8" hidden="1"/>
    <cellStyle name="Hyperlink" xfId="1971" builtinId="8" hidden="1"/>
    <cellStyle name="Hyperlink" xfId="1973" builtinId="8" hidden="1"/>
    <cellStyle name="Hyperlink" xfId="1975" builtinId="8" hidden="1"/>
    <cellStyle name="Hyperlink" xfId="1977" builtinId="8" hidden="1"/>
    <cellStyle name="Hyperlink" xfId="1979" builtinId="8" hidden="1"/>
    <cellStyle name="Hyperlink" xfId="1981" builtinId="8" hidden="1"/>
    <cellStyle name="Hyperlink" xfId="1983" builtinId="8" hidden="1"/>
    <cellStyle name="Hyperlink" xfId="1985" builtinId="8" hidden="1"/>
    <cellStyle name="Hyperlink" xfId="1987" builtinId="8" hidden="1"/>
    <cellStyle name="Hyperlink" xfId="1989" builtinId="8" hidden="1"/>
    <cellStyle name="Hyperlink" xfId="1991" builtinId="8" hidden="1"/>
    <cellStyle name="Hyperlink" xfId="1993" builtinId="8" hidden="1"/>
    <cellStyle name="Hyperlink" xfId="1995" builtinId="8" hidden="1"/>
    <cellStyle name="Hyperlink" xfId="1997" builtinId="8" hidden="1"/>
    <cellStyle name="Hyperlink" xfId="1999" builtinId="8" hidden="1"/>
    <cellStyle name="Hyperlink" xfId="2001" builtinId="8" hidden="1"/>
    <cellStyle name="Hyperlink" xfId="2003" builtinId="8" hidden="1"/>
    <cellStyle name="Hyperlink" xfId="2005" builtinId="8" hidden="1"/>
    <cellStyle name="Hyperlink" xfId="2007" builtinId="8" hidden="1"/>
    <cellStyle name="Hyperlink" xfId="2009" builtinId="8" hidden="1"/>
    <cellStyle name="Hyperlink" xfId="2011" builtinId="8" hidden="1"/>
    <cellStyle name="Hyperlink" xfId="2013" builtinId="8" hidden="1"/>
    <cellStyle name="Hyperlink" xfId="2015" builtinId="8" hidden="1"/>
    <cellStyle name="Hyperlink" xfId="2017" builtinId="8" hidden="1"/>
    <cellStyle name="Hyperlink" xfId="2019" builtinId="8" hidden="1"/>
    <cellStyle name="Hyperlink" xfId="2021" builtinId="8" hidden="1"/>
    <cellStyle name="Hyperlink" xfId="2023" builtinId="8" hidden="1"/>
    <cellStyle name="Hyperlink" xfId="2025" builtinId="8" hidden="1"/>
    <cellStyle name="Hyperlink" xfId="2027" builtinId="8" hidden="1"/>
    <cellStyle name="Hyperlink" xfId="2029" builtinId="8" hidden="1"/>
    <cellStyle name="Hyperlink" xfId="2031" builtinId="8" hidden="1"/>
    <cellStyle name="Hyperlink" xfId="2033" builtinId="8" hidden="1"/>
    <cellStyle name="Hyperlink" xfId="2035" builtinId="8" hidden="1"/>
    <cellStyle name="Hyperlink" xfId="2037" builtinId="8" hidden="1"/>
    <cellStyle name="Hyperlink" xfId="2039" builtinId="8" hidden="1"/>
    <cellStyle name="Hyperlink" xfId="2041" builtinId="8" hidden="1"/>
    <cellStyle name="Hyperlink" xfId="2043" builtinId="8" hidden="1"/>
    <cellStyle name="Hyperlink" xfId="2045" builtinId="8" hidden="1"/>
    <cellStyle name="Hyperlink" xfId="2047" builtinId="8" hidden="1"/>
    <cellStyle name="Hyperlink" xfId="2049" builtinId="8" hidden="1"/>
    <cellStyle name="Hyperlink" xfId="2051" builtinId="8" hidden="1"/>
    <cellStyle name="Hyperlink" xfId="2053" builtinId="8" hidden="1"/>
    <cellStyle name="Hyperlink" xfId="2055" builtinId="8" hidden="1"/>
    <cellStyle name="Hyperlink" xfId="2057" builtinId="8" hidden="1"/>
    <cellStyle name="Hyperlink" xfId="2059" builtinId="8" hidden="1"/>
    <cellStyle name="Hyperlink" xfId="2061" builtinId="8" hidden="1"/>
    <cellStyle name="Hyperlink" xfId="2063" builtinId="8" hidden="1"/>
    <cellStyle name="Hyperlink" xfId="2065" builtinId="8" hidden="1"/>
    <cellStyle name="Hyperlink" xfId="2067" builtinId="8" hidden="1"/>
    <cellStyle name="Hyperlink" xfId="2069" builtinId="8" hidden="1"/>
    <cellStyle name="Hyperlink" xfId="2071" builtinId="8" hidden="1"/>
    <cellStyle name="Hyperlink" xfId="2073" builtinId="8" hidden="1"/>
    <cellStyle name="Hyperlink" xfId="2075" builtinId="8" hidden="1"/>
    <cellStyle name="Hyperlink" xfId="2077" builtinId="8" hidden="1"/>
    <cellStyle name="Hyperlink" xfId="2079" builtinId="8" hidden="1"/>
    <cellStyle name="Hyperlink" xfId="2081" builtinId="8" hidden="1"/>
    <cellStyle name="Hyperlink" xfId="2083" builtinId="8" hidden="1"/>
    <cellStyle name="Hyperlink" xfId="2085" builtinId="8" hidden="1"/>
    <cellStyle name="Hyperlink" xfId="2087" builtinId="8" hidden="1"/>
    <cellStyle name="Hyperlink" xfId="2089" builtinId="8" hidden="1"/>
    <cellStyle name="Hyperlink" xfId="2091" builtinId="8" hidden="1"/>
    <cellStyle name="Hyperlink" xfId="2093" builtinId="8" hidden="1"/>
    <cellStyle name="Hyperlink" xfId="2095" builtinId="8" hidden="1"/>
    <cellStyle name="Hyperlink" xfId="2097" builtinId="8" hidden="1"/>
    <cellStyle name="Hyperlink" xfId="2099" builtinId="8" hidden="1"/>
    <cellStyle name="Hyperlink" xfId="2101" builtinId="8" hidden="1"/>
    <cellStyle name="Hyperlink" xfId="2103" builtinId="8" hidden="1"/>
    <cellStyle name="Hyperlink" xfId="2105" builtinId="8" hidden="1"/>
    <cellStyle name="Hyperlink" xfId="2107" builtinId="8" hidden="1"/>
    <cellStyle name="Hyperlink" xfId="2109" builtinId="8" hidden="1"/>
    <cellStyle name="Hyperlink" xfId="2111" builtinId="8" hidden="1"/>
    <cellStyle name="Hyperlink" xfId="2113" builtinId="8" hidden="1"/>
    <cellStyle name="Hyperlink" xfId="2115" builtinId="8" hidden="1"/>
    <cellStyle name="Hyperlink" xfId="2117" builtinId="8" hidden="1"/>
    <cellStyle name="Hyperlink" xfId="2119" builtinId="8" hidden="1"/>
    <cellStyle name="Hyperlink" xfId="2121" builtinId="8" hidden="1"/>
    <cellStyle name="Hyperlink" xfId="2123" builtinId="8" hidden="1"/>
    <cellStyle name="Hyperlink" xfId="2125" builtinId="8" hidden="1"/>
    <cellStyle name="Hyperlink" xfId="2127" builtinId="8" hidden="1"/>
    <cellStyle name="Hyperlink" xfId="2129" builtinId="8" hidden="1"/>
    <cellStyle name="Hyperlink" xfId="2131" builtinId="8" hidden="1"/>
    <cellStyle name="Hyperlink" xfId="2133" builtinId="8" hidden="1"/>
    <cellStyle name="Hyperlink" xfId="2135" builtinId="8" hidden="1"/>
    <cellStyle name="Hyperlink" xfId="2137" builtinId="8" hidden="1"/>
    <cellStyle name="Hyperlink" xfId="2139" builtinId="8" hidden="1"/>
    <cellStyle name="Hyperlink" xfId="2141" builtinId="8" hidden="1"/>
    <cellStyle name="Hyperlink" xfId="2143" builtinId="8" hidden="1"/>
    <cellStyle name="Hyperlink" xfId="2145" builtinId="8" hidden="1"/>
    <cellStyle name="Hyperlink" xfId="2147" builtinId="8" hidden="1"/>
    <cellStyle name="Hyperlink" xfId="2149" builtinId="8" hidden="1"/>
    <cellStyle name="Hyperlink" xfId="2151" builtinId="8" hidden="1"/>
    <cellStyle name="Hyperlink" xfId="2153" builtinId="8" hidden="1"/>
    <cellStyle name="Hyperlink" xfId="2155" builtinId="8" hidden="1"/>
    <cellStyle name="Hyperlink" xfId="2157" builtinId="8" hidden="1"/>
    <cellStyle name="Hyperlink" xfId="2159" builtinId="8" hidden="1"/>
    <cellStyle name="Hyperlink" xfId="2161" builtinId="8" hidden="1"/>
    <cellStyle name="Hyperlink" xfId="2163" builtinId="8" hidden="1"/>
    <cellStyle name="Hyperlink" xfId="2165" builtinId="8" hidden="1"/>
    <cellStyle name="Hyperlink" xfId="2167" builtinId="8" hidden="1"/>
    <cellStyle name="Hyperlink" xfId="2169" builtinId="8" hidden="1"/>
    <cellStyle name="Hyperlink" xfId="2171" builtinId="8" hidden="1"/>
    <cellStyle name="Hyperlink" xfId="2173" builtinId="8" hidden="1"/>
    <cellStyle name="Hyperlink" xfId="2175" builtinId="8" hidden="1"/>
    <cellStyle name="Hyperlink" xfId="2177" builtinId="8" hidden="1"/>
    <cellStyle name="Hyperlink" xfId="2179" builtinId="8" hidden="1"/>
    <cellStyle name="Hyperlink" xfId="2181" builtinId="8" hidden="1"/>
    <cellStyle name="Hyperlink" xfId="2183" builtinId="8" hidden="1"/>
    <cellStyle name="Hyperlink" xfId="2185" builtinId="8" hidden="1"/>
    <cellStyle name="Hyperlink" xfId="2187" builtinId="8" hidden="1"/>
    <cellStyle name="Hyperlink" xfId="2189" builtinId="8" hidden="1"/>
    <cellStyle name="Hyperlink" xfId="2191" builtinId="8" hidden="1"/>
    <cellStyle name="Hyperlink" xfId="2193" builtinId="8" hidden="1"/>
    <cellStyle name="Hyperlink" xfId="2195" builtinId="8" hidden="1"/>
    <cellStyle name="Hyperlink" xfId="2197" builtinId="8" hidden="1"/>
    <cellStyle name="Hyperlink" xfId="2199" builtinId="8" hidden="1"/>
    <cellStyle name="Hyperlink" xfId="2201" builtinId="8" hidden="1"/>
    <cellStyle name="Hyperlink" xfId="2203" builtinId="8" hidden="1"/>
    <cellStyle name="Hyperlink" xfId="2205" builtinId="8" hidden="1"/>
    <cellStyle name="Hyperlink" xfId="2207" builtinId="8" hidden="1"/>
    <cellStyle name="Hyperlink" xfId="2209" builtinId="8" hidden="1"/>
    <cellStyle name="Hyperlink" xfId="2211" builtinId="8" hidden="1"/>
    <cellStyle name="Hyperlink" xfId="2213" builtinId="8" hidden="1"/>
    <cellStyle name="Hyperlink" xfId="2215" builtinId="8" hidden="1"/>
    <cellStyle name="Hyperlink" xfId="2217" builtinId="8" hidden="1"/>
    <cellStyle name="Hyperlink" xfId="2219" builtinId="8" hidden="1"/>
    <cellStyle name="Hyperlink" xfId="2221" builtinId="8" hidden="1"/>
    <cellStyle name="Hyperlink" xfId="2223" builtinId="8" hidden="1"/>
    <cellStyle name="Hyperlink" xfId="2225" builtinId="8" hidden="1"/>
    <cellStyle name="Hyperlink" xfId="2227" builtinId="8" hidden="1"/>
    <cellStyle name="Hyperlink" xfId="2229" builtinId="8" hidden="1"/>
    <cellStyle name="Hyperlink" xfId="2231" builtinId="8" hidden="1"/>
    <cellStyle name="Hyperlink" xfId="2233" builtinId="8" hidden="1"/>
    <cellStyle name="Hyperlink" xfId="2235" builtinId="8" hidden="1"/>
    <cellStyle name="Hyperlink" xfId="2237" builtinId="8" hidden="1"/>
    <cellStyle name="Hyperlink" xfId="2239" builtinId="8" hidden="1"/>
    <cellStyle name="Normal" xfId="0" builtinId="0"/>
  </cellStyles>
  <dxfs count="1457">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5</xdr:col>
      <xdr:colOff>469900</xdr:colOff>
      <xdr:row>1</xdr:row>
      <xdr:rowOff>38100</xdr:rowOff>
    </xdr:from>
    <xdr:to>
      <xdr:col>9</xdr:col>
      <xdr:colOff>685800</xdr:colOff>
      <xdr:row>10</xdr:row>
      <xdr:rowOff>381000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3886200" y="139700"/>
          <a:ext cx="4330700" cy="2933700"/>
        </a:xfrm>
        <a:prstGeom prst="rect">
          <a:avLst/>
        </a:prstGeom>
        <a:solidFill>
          <a:schemeClr val="accent3">
            <a:lumMod val="20000"/>
            <a:lumOff val="80000"/>
          </a:schemeClr>
        </a:solidFill>
        <a:ln w="9525" cmpd="sng">
          <a:solidFill>
            <a:schemeClr val="accent3">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3">
                  <a:lumMod val="50000"/>
                </a:schemeClr>
              </a:solidFill>
            </a:rPr>
            <a:t>READ ME:</a:t>
          </a:r>
        </a:p>
        <a:p>
          <a:r>
            <a:rPr lang="en-US" sz="1100" b="1">
              <a:solidFill>
                <a:schemeClr val="accent3">
                  <a:lumMod val="50000"/>
                </a:schemeClr>
              </a:solidFill>
            </a:rPr>
            <a:t>Note 1:</a:t>
          </a:r>
          <a:r>
            <a:rPr lang="en-US" sz="1100" b="0">
              <a:solidFill>
                <a:schemeClr val="accent3">
                  <a:lumMod val="50000"/>
                </a:schemeClr>
              </a:solidFill>
            </a:rPr>
            <a:t> The </a:t>
          </a:r>
          <a:r>
            <a:rPr lang="en-US" sz="1100" b="0" baseline="0">
              <a:solidFill>
                <a:schemeClr val="accent3">
                  <a:lumMod val="50000"/>
                </a:schemeClr>
              </a:solidFill>
            </a:rPr>
            <a:t>Impact Model must be populated before data is entered into the Offset Model.</a:t>
          </a:r>
        </a:p>
        <a:p>
          <a:r>
            <a:rPr lang="en-US" sz="1100" b="1" baseline="0">
              <a:solidFill>
                <a:schemeClr val="accent3">
                  <a:lumMod val="50000"/>
                </a:schemeClr>
              </a:solidFill>
            </a:rPr>
            <a:t>Note 2</a:t>
          </a:r>
          <a:r>
            <a:rPr lang="en-US" sz="1100" b="0" baseline="0">
              <a:solidFill>
                <a:schemeClr val="accent3">
                  <a:lumMod val="50000"/>
                </a:schemeClr>
              </a:solidFill>
            </a:rPr>
            <a:t>: Use a new workbook for each additional Biodiversity Type.</a:t>
          </a:r>
          <a:endParaRPr lang="en-US" sz="1100" b="0">
            <a:solidFill>
              <a:schemeClr val="accent3">
                <a:lumMod val="50000"/>
              </a:schemeClr>
            </a:solidFill>
          </a:endParaRPr>
        </a:p>
        <a:p>
          <a:r>
            <a:rPr lang="en-US" sz="1100" b="1">
              <a:solidFill>
                <a:schemeClr val="accent3">
                  <a:lumMod val="50000"/>
                </a:schemeClr>
              </a:solidFill>
            </a:rPr>
            <a:t>Steps 1 &amp; 2: </a:t>
          </a:r>
          <a:r>
            <a:rPr lang="en-US" sz="1100" b="0">
              <a:solidFill>
                <a:schemeClr val="accent3">
                  <a:lumMod val="50000"/>
                </a:schemeClr>
              </a:solidFill>
            </a:rPr>
            <a:t>Input the Biodiversity</a:t>
          </a:r>
          <a:r>
            <a:rPr lang="en-US" sz="1100" b="0" baseline="0">
              <a:solidFill>
                <a:schemeClr val="accent3">
                  <a:lumMod val="50000"/>
                </a:schemeClr>
              </a:solidFill>
            </a:rPr>
            <a:t> </a:t>
          </a:r>
          <a:r>
            <a:rPr lang="en-US" sz="1100" b="0">
              <a:solidFill>
                <a:schemeClr val="accent3">
                  <a:lumMod val="50000"/>
                </a:schemeClr>
              </a:solidFill>
            </a:rPr>
            <a:t>Type to be accounted for </a:t>
          </a:r>
          <a:r>
            <a:rPr lang="en-US" sz="1100" b="0" baseline="0">
              <a:solidFill>
                <a:schemeClr val="accent3">
                  <a:lumMod val="50000"/>
                </a:schemeClr>
              </a:solidFill>
            </a:rPr>
            <a:t>into </a:t>
          </a:r>
          <a:r>
            <a:rPr lang="en-US" sz="1100" b="0">
              <a:solidFill>
                <a:schemeClr val="accent3">
                  <a:lumMod val="50000"/>
                </a:schemeClr>
              </a:solidFill>
            </a:rPr>
            <a:t>Cell C11 and corresponding number (e.g. 1 if it the first Biodiversity Type, 2, if it is the second etc.)</a:t>
          </a:r>
          <a:r>
            <a:rPr lang="en-US" sz="1100" b="0" baseline="0">
              <a:solidFill>
                <a:schemeClr val="accent3">
                  <a:lumMod val="50000"/>
                </a:schemeClr>
              </a:solidFill>
            </a:rPr>
            <a:t> into Cell B11.</a:t>
          </a:r>
          <a:endParaRPr lang="en-US" sz="1100" b="0">
            <a:solidFill>
              <a:schemeClr val="accent3">
                <a:lumMod val="50000"/>
              </a:schemeClr>
            </a:solidFill>
          </a:endParaRPr>
        </a:p>
        <a:p>
          <a:r>
            <a:rPr lang="en-US" sz="1100" b="1">
              <a:solidFill>
                <a:schemeClr val="accent3">
                  <a:lumMod val="50000"/>
                </a:schemeClr>
              </a:solidFill>
            </a:rPr>
            <a:t>Step 3: </a:t>
          </a:r>
          <a:r>
            <a:rPr lang="en-US" sz="1100">
              <a:solidFill>
                <a:schemeClr val="accent3">
                  <a:lumMod val="50000"/>
                </a:schemeClr>
              </a:solidFill>
            </a:rPr>
            <a:t>Input </a:t>
          </a:r>
          <a:r>
            <a:rPr lang="en-US" sz="1100" baseline="0">
              <a:solidFill>
                <a:schemeClr val="accent3">
                  <a:lumMod val="50000"/>
                </a:schemeClr>
              </a:solidFill>
            </a:rPr>
            <a:t>time preference Discount</a:t>
          </a:r>
          <a:r>
            <a:rPr lang="en-US" sz="1100">
              <a:solidFill>
                <a:schemeClr val="accent3">
                  <a:lumMod val="50000"/>
                </a:schemeClr>
              </a:solidFill>
            </a:rPr>
            <a:t> Rate into</a:t>
          </a:r>
          <a:r>
            <a:rPr lang="en-US" sz="1100" baseline="0">
              <a:solidFill>
                <a:schemeClr val="accent3">
                  <a:lumMod val="50000"/>
                </a:schemeClr>
              </a:solidFill>
            </a:rPr>
            <a:t> </a:t>
          </a:r>
          <a:r>
            <a:rPr lang="en-US" sz="1100">
              <a:solidFill>
                <a:schemeClr val="accent3">
                  <a:lumMod val="50000"/>
                </a:schemeClr>
              </a:solidFill>
            </a:rPr>
            <a:t>Cell E11.</a:t>
          </a:r>
        </a:p>
        <a:p>
          <a:r>
            <a:rPr lang="en-US" sz="1100" b="1" baseline="0">
              <a:solidFill>
                <a:schemeClr val="accent3">
                  <a:lumMod val="50000"/>
                </a:schemeClr>
              </a:solidFill>
            </a:rPr>
            <a:t>Step 4: </a:t>
          </a:r>
          <a:r>
            <a:rPr lang="en-US" sz="1100" baseline="0">
              <a:solidFill>
                <a:schemeClr val="accent3">
                  <a:lumMod val="50000"/>
                </a:schemeClr>
              </a:solidFill>
            </a:rPr>
            <a:t>Input the first Biodiversity Component into Cell C15.</a:t>
          </a:r>
        </a:p>
        <a:p>
          <a:r>
            <a:rPr lang="en-US" sz="1100" b="1" baseline="0">
              <a:solidFill>
                <a:schemeClr val="accent3">
                  <a:lumMod val="50000"/>
                </a:schemeClr>
              </a:solidFill>
            </a:rPr>
            <a:t>Steps 5–11: </a:t>
          </a:r>
          <a:r>
            <a:rPr lang="en-US" sz="1100" baseline="0">
              <a:solidFill>
                <a:schemeClr val="accent3">
                  <a:lumMod val="50000"/>
                </a:schemeClr>
              </a:solidFill>
            </a:rPr>
            <a:t>Work through the Impact Model for each Biodiversity Attribute (Columns E–L) entering values into all cells coloured light brown. Cells coloured light green will auto-populate.</a:t>
          </a:r>
        </a:p>
        <a:p>
          <a:r>
            <a:rPr lang="en-US" sz="1100" b="1" baseline="0">
              <a:solidFill>
                <a:schemeClr val="accent3">
                  <a:lumMod val="50000"/>
                </a:schemeClr>
              </a:solidFill>
            </a:rPr>
            <a:t>Step 12: </a:t>
          </a:r>
          <a:r>
            <a:rPr lang="en-US" sz="1100" baseline="0">
              <a:solidFill>
                <a:schemeClr val="accent3">
                  <a:lumMod val="50000"/>
                </a:schemeClr>
              </a:solidFill>
            </a:rPr>
            <a:t>Repeat Steps 5–11 for as many Biodiversity Attributes as required.</a:t>
          </a:r>
        </a:p>
        <a:p>
          <a:r>
            <a:rPr lang="en-US" sz="1100" b="1" baseline="0">
              <a:solidFill>
                <a:schemeClr val="accent3">
                  <a:lumMod val="50000"/>
                </a:schemeClr>
              </a:solidFill>
            </a:rPr>
            <a:t>Step 13: </a:t>
          </a:r>
          <a:r>
            <a:rPr lang="en-US" sz="1100" b="0" baseline="0">
              <a:solidFill>
                <a:schemeClr val="accent3">
                  <a:lumMod val="50000"/>
                </a:schemeClr>
              </a:solidFill>
            </a:rPr>
            <a:t>Repeat Steps 4–11 for as many Biodiversity Components as required (scrolling down the sheet).</a:t>
          </a:r>
        </a:p>
        <a:p>
          <a:endParaRPr lang="en-US" sz="1100" b="1" baseline="0">
            <a:solidFill>
              <a:schemeClr val="accent3">
                <a:lumMod val="50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431800</xdr:colOff>
      <xdr:row>2</xdr:row>
      <xdr:rowOff>12700</xdr:rowOff>
    </xdr:from>
    <xdr:to>
      <xdr:col>9</xdr:col>
      <xdr:colOff>711200</xdr:colOff>
      <xdr:row>11</xdr:row>
      <xdr:rowOff>63500</xdr:rowOff>
    </xdr:to>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3771900" y="304800"/>
          <a:ext cx="5283200" cy="2832100"/>
        </a:xfrm>
        <a:prstGeom prst="rect">
          <a:avLst/>
        </a:prstGeom>
        <a:solidFill>
          <a:schemeClr val="tx2">
            <a:lumMod val="20000"/>
            <a:lumOff val="80000"/>
          </a:schemeClr>
        </a:solidFill>
        <a:ln w="9525"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5">
                  <a:lumMod val="50000"/>
                </a:schemeClr>
              </a:solidFill>
            </a:rPr>
            <a:t>READ ME:</a:t>
          </a:r>
        </a:p>
        <a:p>
          <a:r>
            <a:rPr lang="en-US" sz="1100" b="1">
              <a:solidFill>
                <a:schemeClr val="accent5">
                  <a:lumMod val="50000"/>
                </a:schemeClr>
              </a:solidFill>
            </a:rPr>
            <a:t>Step 1</a:t>
          </a:r>
          <a:r>
            <a:rPr lang="en-US" sz="1100" b="0">
              <a:solidFill>
                <a:schemeClr val="accent5">
                  <a:lumMod val="50000"/>
                </a:schemeClr>
              </a:solidFill>
            </a:rPr>
            <a:t>:</a:t>
          </a:r>
          <a:r>
            <a:rPr lang="en-US" sz="1100" b="1" baseline="0">
              <a:solidFill>
                <a:schemeClr val="accent5">
                  <a:lumMod val="50000"/>
                </a:schemeClr>
              </a:solidFill>
            </a:rPr>
            <a:t> </a:t>
          </a:r>
          <a:r>
            <a:rPr lang="en-US" sz="1100" b="0" baseline="0">
              <a:solidFill>
                <a:schemeClr val="accent5">
                  <a:lumMod val="50000"/>
                </a:schemeClr>
              </a:solidFill>
            </a:rPr>
            <a:t>Biodiversity Attributes must be entered into the Impact Model prior to commencing input into the Offset Model.</a:t>
          </a:r>
          <a:endParaRPr lang="en-US" sz="1100" b="0">
            <a:solidFill>
              <a:schemeClr val="accent5">
                <a:lumMod val="50000"/>
              </a:schemeClr>
            </a:solidFill>
          </a:endParaRPr>
        </a:p>
        <a:p>
          <a:r>
            <a:rPr lang="en-US" sz="1100" b="1">
              <a:solidFill>
                <a:schemeClr val="accent5">
                  <a:lumMod val="50000"/>
                </a:schemeClr>
              </a:solidFill>
            </a:rPr>
            <a:t>Step 2</a:t>
          </a:r>
          <a:r>
            <a:rPr lang="en-US" sz="1100" b="0">
              <a:solidFill>
                <a:schemeClr val="accent5">
                  <a:lumMod val="50000"/>
                </a:schemeClr>
              </a:solidFill>
            </a:rPr>
            <a:t>: Input the  Biodiversity Type identifer</a:t>
          </a:r>
          <a:r>
            <a:rPr lang="en-US" sz="1100" b="0" baseline="0">
              <a:solidFill>
                <a:schemeClr val="accent5">
                  <a:lumMod val="50000"/>
                </a:schemeClr>
              </a:solidFill>
            </a:rPr>
            <a:t> </a:t>
          </a:r>
          <a:r>
            <a:rPr lang="en-US" sz="1100" b="0">
              <a:solidFill>
                <a:schemeClr val="accent5">
                  <a:lumMod val="50000"/>
                </a:schemeClr>
              </a:solidFill>
            </a:rPr>
            <a:t>(e.g. 1 if it the first Biodiversity Type, 2, if it is the second etc.) into Cell B11. The same identifying</a:t>
          </a:r>
          <a:r>
            <a:rPr lang="en-US" sz="1100" b="0" baseline="0">
              <a:solidFill>
                <a:schemeClr val="accent5">
                  <a:lumMod val="50000"/>
                </a:schemeClr>
              </a:solidFill>
            </a:rPr>
            <a:t> number needs to be used for the same Biodiversity Type withinthe Impact and Offset Models. The </a:t>
          </a:r>
          <a:r>
            <a:rPr lang="en-US" sz="1100" b="0">
              <a:solidFill>
                <a:schemeClr val="accent5">
                  <a:lumMod val="50000"/>
                </a:schemeClr>
              </a:solidFill>
            </a:rPr>
            <a:t>Biodiversity Type (Cell C11) will be auto-populated</a:t>
          </a:r>
          <a:r>
            <a:rPr lang="en-US" sz="1100" b="0" baseline="0">
              <a:solidFill>
                <a:schemeClr val="accent5">
                  <a:lumMod val="50000"/>
                </a:schemeClr>
              </a:solidFill>
            </a:rPr>
            <a:t>.</a:t>
          </a:r>
          <a:endParaRPr lang="en-US" sz="1100" b="0">
            <a:solidFill>
              <a:schemeClr val="accent5">
                <a:lumMod val="50000"/>
              </a:schemeClr>
            </a:solidFill>
          </a:endParaRPr>
        </a:p>
        <a:p>
          <a:r>
            <a:rPr lang="en-US" sz="1100" b="1">
              <a:solidFill>
                <a:schemeClr val="accent5">
                  <a:lumMod val="50000"/>
                </a:schemeClr>
              </a:solidFill>
            </a:rPr>
            <a:t>Step 3: </a:t>
          </a:r>
          <a:r>
            <a:rPr lang="en-US" sz="1100">
              <a:solidFill>
                <a:schemeClr val="accent5">
                  <a:lumMod val="50000"/>
                </a:schemeClr>
              </a:solidFill>
            </a:rPr>
            <a:t>Input </a:t>
          </a:r>
          <a:r>
            <a:rPr lang="en-US" sz="1100" baseline="0">
              <a:solidFill>
                <a:schemeClr val="accent5">
                  <a:lumMod val="50000"/>
                </a:schemeClr>
              </a:solidFill>
            </a:rPr>
            <a:t>time preference Discount</a:t>
          </a:r>
          <a:r>
            <a:rPr lang="en-US" sz="1100">
              <a:solidFill>
                <a:schemeClr val="accent5">
                  <a:lumMod val="50000"/>
                </a:schemeClr>
              </a:solidFill>
            </a:rPr>
            <a:t> Rate  (Cell</a:t>
          </a:r>
          <a:r>
            <a:rPr lang="en-US" sz="1100" baseline="0">
              <a:solidFill>
                <a:schemeClr val="accent5">
                  <a:lumMod val="50000"/>
                </a:schemeClr>
              </a:solidFill>
            </a:rPr>
            <a:t> E11)</a:t>
          </a:r>
          <a:endParaRPr lang="en-US" sz="1100">
            <a:solidFill>
              <a:schemeClr val="accent5">
                <a:lumMod val="50000"/>
              </a:schemeClr>
            </a:solidFill>
          </a:endParaRPr>
        </a:p>
        <a:p>
          <a:r>
            <a:rPr lang="en-US" sz="1100" b="1" baseline="0">
              <a:solidFill>
                <a:schemeClr val="accent5">
                  <a:lumMod val="50000"/>
                </a:schemeClr>
              </a:solidFill>
            </a:rPr>
            <a:t>Step 4: </a:t>
          </a:r>
          <a:r>
            <a:rPr lang="en-US" sz="1100" baseline="0">
              <a:solidFill>
                <a:schemeClr val="accent5">
                  <a:lumMod val="50000"/>
                </a:schemeClr>
              </a:solidFill>
            </a:rPr>
            <a:t>Biodiversity Components will be auto-populated once Cell B11 is populated.</a:t>
          </a:r>
        </a:p>
        <a:p>
          <a:r>
            <a:rPr lang="en-US" sz="1100" b="1" baseline="0">
              <a:solidFill>
                <a:schemeClr val="accent5">
                  <a:lumMod val="50000"/>
                </a:schemeClr>
              </a:solidFill>
            </a:rPr>
            <a:t>Step 5: </a:t>
          </a:r>
          <a:r>
            <a:rPr lang="en-US" sz="1100" baseline="0">
              <a:solidFill>
                <a:schemeClr val="accent5">
                  <a:lumMod val="50000"/>
                </a:schemeClr>
              </a:solidFill>
            </a:rPr>
            <a:t>Biodiversity Attributes will be auto-populated once Cell B11 is populated.</a:t>
          </a:r>
        </a:p>
        <a:p>
          <a:r>
            <a:rPr lang="en-US" sz="1100" b="1" baseline="0">
              <a:solidFill>
                <a:schemeClr val="accent5">
                  <a:lumMod val="50000"/>
                </a:schemeClr>
              </a:solidFill>
            </a:rPr>
            <a:t>Step 6: </a:t>
          </a:r>
          <a:r>
            <a:rPr lang="en-US" sz="1100" baseline="0">
              <a:solidFill>
                <a:schemeClr val="accent5">
                  <a:lumMod val="50000"/>
                </a:schemeClr>
              </a:solidFill>
            </a:rPr>
            <a:t>Work through accounting model for each Biodiversity Attribute entering values into light brown cells. At Column K choose method of accounting for time and follow instructions. If using a finite end point, continue on this sheet. If calculating offset using fiver-yearly time steps use the Offset Model_5 yearly worksheet.</a:t>
          </a:r>
        </a:p>
        <a:p>
          <a:r>
            <a:rPr lang="en-US" sz="1100" b="1" baseline="0">
              <a:solidFill>
                <a:schemeClr val="accent5">
                  <a:lumMod val="50000"/>
                </a:schemeClr>
              </a:solidFill>
            </a:rPr>
            <a:t>Step 7: </a:t>
          </a:r>
          <a:r>
            <a:rPr lang="en-US" sz="1100" baseline="0">
              <a:solidFill>
                <a:schemeClr val="accent5">
                  <a:lumMod val="50000"/>
                </a:schemeClr>
              </a:solidFill>
            </a:rPr>
            <a:t>Repeat for additional Biodiversity Components (scrolling down the sheet)</a:t>
          </a:r>
        </a:p>
        <a:p>
          <a:r>
            <a:rPr lang="en-US" sz="1100" b="1" baseline="0">
              <a:solidFill>
                <a:schemeClr val="accent5">
                  <a:lumMod val="50000"/>
                </a:schemeClr>
              </a:solidFill>
            </a:rPr>
            <a:t>Step 8: </a:t>
          </a:r>
          <a:r>
            <a:rPr lang="en-US" sz="1100" baseline="0">
              <a:solidFill>
                <a:schemeClr val="accent5">
                  <a:lumMod val="50000"/>
                </a:schemeClr>
              </a:solidFill>
            </a:rPr>
            <a:t>Use a new workbook for each Biodiversity Type </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10"/>
  <sheetViews>
    <sheetView showGridLines="0" workbookViewId="0"/>
  </sheetViews>
  <sheetFormatPr defaultColWidth="10.875" defaultRowHeight="18.75" x14ac:dyDescent="0.3"/>
  <cols>
    <col min="1" max="1" width="3.625" style="135" customWidth="1"/>
    <col min="2" max="2" width="7.875" style="135" customWidth="1"/>
    <col min="3" max="3" width="36.625" style="146" bestFit="1" customWidth="1"/>
    <col min="4" max="4" width="102.875" style="147" customWidth="1"/>
    <col min="5" max="5" width="17.625" style="135" bestFit="1" customWidth="1"/>
    <col min="6" max="16384" width="10.875" style="135"/>
  </cols>
  <sheetData>
    <row r="2" spans="2:5" s="131" customFormat="1" ht="37.5" x14ac:dyDescent="0.3">
      <c r="B2" s="129" t="s">
        <v>76</v>
      </c>
      <c r="C2" s="130" t="s">
        <v>11</v>
      </c>
      <c r="D2" s="130" t="s">
        <v>91</v>
      </c>
    </row>
    <row r="3" spans="2:5" ht="27.95" customHeight="1" x14ac:dyDescent="0.3">
      <c r="B3" s="132"/>
      <c r="C3" s="133" t="s">
        <v>77</v>
      </c>
      <c r="D3" s="162" t="s">
        <v>107</v>
      </c>
      <c r="E3" s="134"/>
    </row>
    <row r="4" spans="2:5" ht="27.95" customHeight="1" x14ac:dyDescent="0.3">
      <c r="B4" s="136"/>
      <c r="C4" s="137" t="s">
        <v>101</v>
      </c>
      <c r="D4" s="163"/>
      <c r="E4" s="134"/>
    </row>
    <row r="5" spans="2:5" ht="27.95" customHeight="1" x14ac:dyDescent="0.3">
      <c r="B5" s="138"/>
      <c r="C5" s="139" t="s">
        <v>102</v>
      </c>
      <c r="D5" s="164"/>
      <c r="E5" s="134"/>
    </row>
    <row r="6" spans="2:5" ht="93.75" x14ac:dyDescent="0.3">
      <c r="B6" s="140"/>
      <c r="C6" s="141" t="s">
        <v>90</v>
      </c>
      <c r="D6" s="142" t="s">
        <v>108</v>
      </c>
    </row>
    <row r="7" spans="2:5" ht="225" x14ac:dyDescent="0.3">
      <c r="B7" s="143"/>
      <c r="C7" s="144" t="s">
        <v>103</v>
      </c>
      <c r="D7" s="145" t="s">
        <v>109</v>
      </c>
    </row>
    <row r="10" spans="2:5" ht="26.25" x14ac:dyDescent="0.4">
      <c r="B10" s="148" t="s">
        <v>131</v>
      </c>
    </row>
  </sheetData>
  <sheetProtection sheet="1" objects="1" scenarios="1"/>
  <mergeCells count="1">
    <mergeCell ref="D3:D5"/>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2" tint="-0.499984740745262"/>
  </sheetPr>
  <dimension ref="B1:F16"/>
  <sheetViews>
    <sheetView showGridLines="0" workbookViewId="0"/>
  </sheetViews>
  <sheetFormatPr defaultColWidth="10.875" defaultRowHeight="15.75" x14ac:dyDescent="0.25"/>
  <cols>
    <col min="1" max="1" width="3.625" customWidth="1"/>
    <col min="2" max="2" width="12.625" style="27" customWidth="1"/>
    <col min="3" max="3" width="26" style="1" customWidth="1"/>
    <col min="4" max="4" width="70.5" style="27" customWidth="1"/>
    <col min="5" max="6" width="56.625" style="27" customWidth="1"/>
  </cols>
  <sheetData>
    <row r="1" spans="2:6" s="25" customFormat="1" x14ac:dyDescent="0.25">
      <c r="B1" s="26"/>
      <c r="C1" s="2"/>
      <c r="D1" s="26"/>
      <c r="E1" s="26"/>
      <c r="F1" s="26"/>
    </row>
    <row r="2" spans="2:6" s="114" customFormat="1" ht="20.100000000000001" customHeight="1" x14ac:dyDescent="0.25">
      <c r="B2" s="166" t="s">
        <v>87</v>
      </c>
      <c r="C2" s="167"/>
      <c r="D2" s="167"/>
      <c r="E2" s="167"/>
      <c r="F2" s="168"/>
    </row>
    <row r="3" spans="2:6" s="25" customFormat="1" x14ac:dyDescent="0.25">
      <c r="B3" s="26"/>
      <c r="C3" s="2"/>
      <c r="D3" s="26"/>
      <c r="E3" s="26"/>
      <c r="F3" s="26"/>
    </row>
    <row r="4" spans="2:6" s="23" customFormat="1" ht="18.75" x14ac:dyDescent="0.25">
      <c r="B4" s="165" t="s">
        <v>4</v>
      </c>
      <c r="C4" s="165"/>
      <c r="D4" s="115" t="s">
        <v>0</v>
      </c>
      <c r="E4" s="116" t="s">
        <v>69</v>
      </c>
      <c r="F4" s="116" t="s">
        <v>2</v>
      </c>
    </row>
    <row r="5" spans="2:6" s="23" customFormat="1" ht="78.75" x14ac:dyDescent="0.25">
      <c r="B5" s="50" t="s">
        <v>86</v>
      </c>
      <c r="C5" s="50"/>
      <c r="D5" s="52" t="s">
        <v>110</v>
      </c>
      <c r="E5" s="53"/>
      <c r="F5" s="53"/>
    </row>
    <row r="6" spans="2:6" s="25" customFormat="1" ht="94.5" x14ac:dyDescent="0.25">
      <c r="B6" s="50" t="s">
        <v>10</v>
      </c>
      <c r="C6" s="50" t="s">
        <v>8</v>
      </c>
      <c r="D6" s="52" t="s">
        <v>137</v>
      </c>
      <c r="E6" s="53"/>
      <c r="F6" s="53"/>
    </row>
    <row r="7" spans="2:6" s="25" customFormat="1" ht="78.75" x14ac:dyDescent="0.25">
      <c r="B7" s="50" t="s">
        <v>32</v>
      </c>
      <c r="C7" s="54" t="s">
        <v>51</v>
      </c>
      <c r="D7" s="52" t="s">
        <v>111</v>
      </c>
      <c r="E7" s="53"/>
      <c r="F7" s="53"/>
    </row>
    <row r="8" spans="2:6" s="25" customFormat="1" ht="173.25" x14ac:dyDescent="0.25">
      <c r="B8" s="50" t="s">
        <v>10</v>
      </c>
      <c r="C8" s="51" t="s">
        <v>26</v>
      </c>
      <c r="D8" s="52" t="s">
        <v>138</v>
      </c>
      <c r="E8" s="55"/>
      <c r="F8" s="55"/>
    </row>
    <row r="9" spans="2:6" ht="141.75" x14ac:dyDescent="0.25">
      <c r="B9" s="50" t="s">
        <v>35</v>
      </c>
      <c r="C9" s="51" t="s">
        <v>27</v>
      </c>
      <c r="D9" s="52" t="s">
        <v>139</v>
      </c>
      <c r="E9" s="56"/>
      <c r="F9" s="56"/>
    </row>
    <row r="10" spans="2:6" ht="63" x14ac:dyDescent="0.25">
      <c r="B10" s="50" t="s">
        <v>20</v>
      </c>
      <c r="C10" s="57" t="s">
        <v>31</v>
      </c>
      <c r="D10" s="52" t="s">
        <v>112</v>
      </c>
      <c r="E10" s="56"/>
      <c r="F10" s="56"/>
    </row>
    <row r="11" spans="2:6" ht="94.5" x14ac:dyDescent="0.25">
      <c r="B11" s="50" t="s">
        <v>33</v>
      </c>
      <c r="C11" s="58" t="s">
        <v>9</v>
      </c>
      <c r="D11" s="52" t="s">
        <v>113</v>
      </c>
      <c r="E11" s="55"/>
      <c r="F11" s="55"/>
    </row>
    <row r="12" spans="2:6" ht="252" x14ac:dyDescent="0.25">
      <c r="B12" s="50" t="s">
        <v>21</v>
      </c>
      <c r="C12" s="58" t="s">
        <v>37</v>
      </c>
      <c r="D12" s="52" t="s">
        <v>140</v>
      </c>
      <c r="E12" s="55"/>
      <c r="F12" s="55"/>
    </row>
    <row r="13" spans="2:6" ht="126" x14ac:dyDescent="0.25">
      <c r="B13" s="50" t="s">
        <v>34</v>
      </c>
      <c r="C13" s="58" t="s">
        <v>41</v>
      </c>
      <c r="D13" s="52" t="s">
        <v>141</v>
      </c>
      <c r="E13" s="55"/>
      <c r="F13" s="55"/>
    </row>
    <row r="14" spans="2:6" ht="63" x14ac:dyDescent="0.25">
      <c r="B14" s="50" t="s">
        <v>12</v>
      </c>
      <c r="C14" s="58" t="s">
        <v>36</v>
      </c>
      <c r="D14" s="52" t="s">
        <v>114</v>
      </c>
      <c r="E14" s="56"/>
      <c r="F14" s="55"/>
    </row>
    <row r="15" spans="2:6" ht="110.25" x14ac:dyDescent="0.25">
      <c r="B15" s="50" t="s">
        <v>13</v>
      </c>
      <c r="C15" s="57" t="s">
        <v>46</v>
      </c>
      <c r="D15" s="52" t="s">
        <v>115</v>
      </c>
      <c r="E15" s="56"/>
      <c r="F15" s="55"/>
    </row>
    <row r="16" spans="2:6" ht="141.75" x14ac:dyDescent="0.25">
      <c r="B16" s="59" t="s">
        <v>14</v>
      </c>
      <c r="C16" s="60" t="s">
        <v>72</v>
      </c>
      <c r="D16" s="52" t="s">
        <v>142</v>
      </c>
      <c r="E16" s="52" t="s">
        <v>40</v>
      </c>
      <c r="F16" s="61" t="s">
        <v>125</v>
      </c>
    </row>
  </sheetData>
  <sheetProtection sheet="1" objects="1" scenarios="1"/>
  <mergeCells count="2">
    <mergeCell ref="B4:C4"/>
    <mergeCell ref="B2:F2"/>
  </mergeCells>
  <dataValidations xWindow="854" yWindow="665" count="1">
    <dataValidation allowBlank="1" showErrorMessage="1" promptTitle="Question?" sqref="C14" xr:uid="{00000000-0002-0000-0100-000000000000}"/>
  </dataValidation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pageSetUpPr fitToPage="1"/>
  </sheetPr>
  <dimension ref="B1:G46"/>
  <sheetViews>
    <sheetView showGridLines="0" zoomScale="95" zoomScaleNormal="95" zoomScalePageLayoutView="95" workbookViewId="0"/>
  </sheetViews>
  <sheetFormatPr defaultColWidth="10.875" defaultRowHeight="15.75" x14ac:dyDescent="0.25"/>
  <cols>
    <col min="1" max="1" width="3.375" customWidth="1"/>
    <col min="2" max="2" width="12.625" customWidth="1"/>
    <col min="3" max="3" width="33.375" style="1" customWidth="1"/>
    <col min="4" max="4" width="69.375" style="27" customWidth="1"/>
    <col min="5" max="5" width="57.625" style="27" customWidth="1"/>
    <col min="6" max="6" width="53.875" style="27" customWidth="1"/>
    <col min="7" max="7" width="58.875" style="27" customWidth="1"/>
  </cols>
  <sheetData>
    <row r="1" spans="2:7" s="25" customFormat="1" x14ac:dyDescent="0.25">
      <c r="C1" s="2"/>
      <c r="D1" s="26"/>
      <c r="E1" s="26"/>
      <c r="F1" s="26"/>
      <c r="G1" s="26"/>
    </row>
    <row r="2" spans="2:7" s="113" customFormat="1" ht="23.25" x14ac:dyDescent="0.25">
      <c r="B2" s="170" t="s">
        <v>152</v>
      </c>
      <c r="C2" s="171"/>
      <c r="D2" s="171"/>
      <c r="E2" s="171"/>
      <c r="F2" s="172"/>
    </row>
    <row r="3" spans="2:7" s="113" customFormat="1" ht="23.25" x14ac:dyDescent="0.25">
      <c r="B3" s="176" t="s">
        <v>104</v>
      </c>
      <c r="C3" s="177"/>
      <c r="D3" s="177"/>
      <c r="E3" s="177"/>
      <c r="F3" s="178"/>
    </row>
    <row r="4" spans="2:7" s="25" customFormat="1" ht="15" customHeight="1" x14ac:dyDescent="0.25">
      <c r="C4" s="2"/>
      <c r="D4" s="26"/>
      <c r="E4" s="26"/>
      <c r="F4" s="26"/>
    </row>
    <row r="5" spans="2:7" s="23" customFormat="1" ht="18.75" x14ac:dyDescent="0.25">
      <c r="B5" s="169" t="s">
        <v>4</v>
      </c>
      <c r="C5" s="169"/>
      <c r="D5" s="117" t="s">
        <v>0</v>
      </c>
      <c r="E5" s="118" t="s">
        <v>69</v>
      </c>
      <c r="F5" s="126" t="s">
        <v>2</v>
      </c>
    </row>
    <row r="6" spans="2:7" s="25" customFormat="1" ht="47.25" x14ac:dyDescent="0.25">
      <c r="B6" s="81" t="s">
        <v>86</v>
      </c>
      <c r="C6" s="154"/>
      <c r="D6" s="97" t="s">
        <v>123</v>
      </c>
      <c r="E6" s="125" t="s">
        <v>97</v>
      </c>
      <c r="F6" s="84" t="s">
        <v>96</v>
      </c>
    </row>
    <row r="7" spans="2:7" s="25" customFormat="1" ht="47.25" x14ac:dyDescent="0.25">
      <c r="B7" s="81" t="s">
        <v>10</v>
      </c>
      <c r="C7" s="82" t="s">
        <v>8</v>
      </c>
      <c r="D7" s="97" t="s">
        <v>116</v>
      </c>
      <c r="E7" s="125" t="s">
        <v>98</v>
      </c>
      <c r="F7" s="84" t="s">
        <v>126</v>
      </c>
    </row>
    <row r="8" spans="2:7" s="25" customFormat="1" ht="78.75" x14ac:dyDescent="0.25">
      <c r="B8" s="77" t="s">
        <v>32</v>
      </c>
      <c r="C8" s="78" t="s">
        <v>52</v>
      </c>
      <c r="D8" s="79" t="s">
        <v>117</v>
      </c>
      <c r="E8" s="80"/>
      <c r="F8" s="127"/>
    </row>
    <row r="9" spans="2:7" s="25" customFormat="1" ht="30" customHeight="1" x14ac:dyDescent="0.25">
      <c r="B9" s="81" t="s">
        <v>10</v>
      </c>
      <c r="C9" s="82" t="s">
        <v>26</v>
      </c>
      <c r="D9" s="173" t="s">
        <v>118</v>
      </c>
      <c r="E9" s="174" t="s">
        <v>57</v>
      </c>
      <c r="F9" s="84" t="s">
        <v>127</v>
      </c>
    </row>
    <row r="10" spans="2:7" ht="31.5" x14ac:dyDescent="0.25">
      <c r="B10" s="81" t="s">
        <v>35</v>
      </c>
      <c r="C10" s="82" t="s">
        <v>27</v>
      </c>
      <c r="D10" s="173"/>
      <c r="E10" s="175"/>
      <c r="F10" s="84" t="s">
        <v>128</v>
      </c>
      <c r="G10"/>
    </row>
    <row r="11" spans="2:7" ht="63" customHeight="1" x14ac:dyDescent="0.25">
      <c r="B11" s="81" t="s">
        <v>20</v>
      </c>
      <c r="C11" s="85" t="s">
        <v>31</v>
      </c>
      <c r="D11" s="173"/>
      <c r="E11" s="83" t="s">
        <v>58</v>
      </c>
      <c r="F11" s="84" t="s">
        <v>129</v>
      </c>
      <c r="G11"/>
    </row>
    <row r="12" spans="2:7" ht="141.75" x14ac:dyDescent="0.25">
      <c r="B12" s="77" t="s">
        <v>33</v>
      </c>
      <c r="C12" s="88" t="s">
        <v>37</v>
      </c>
      <c r="D12" s="79" t="s">
        <v>143</v>
      </c>
      <c r="E12" s="152"/>
      <c r="F12" s="92"/>
      <c r="G12"/>
    </row>
    <row r="13" spans="2:7" ht="47.25" x14ac:dyDescent="0.25">
      <c r="B13" s="77" t="s">
        <v>21</v>
      </c>
      <c r="C13" s="88" t="s">
        <v>68</v>
      </c>
      <c r="D13" s="79" t="s">
        <v>119</v>
      </c>
      <c r="E13" s="89"/>
      <c r="F13" s="89"/>
      <c r="G13"/>
    </row>
    <row r="14" spans="2:7" ht="78.75" x14ac:dyDescent="0.25">
      <c r="B14" s="77" t="s">
        <v>34</v>
      </c>
      <c r="C14" s="88" t="s">
        <v>23</v>
      </c>
      <c r="D14" s="79" t="s">
        <v>144</v>
      </c>
      <c r="E14" s="89"/>
      <c r="F14" s="89"/>
      <c r="G14"/>
    </row>
    <row r="15" spans="2:7" ht="283.5" x14ac:dyDescent="0.25">
      <c r="B15" s="159" t="s">
        <v>12</v>
      </c>
      <c r="C15" s="160" t="s">
        <v>29</v>
      </c>
      <c r="D15" s="101" t="s">
        <v>145</v>
      </c>
      <c r="E15" s="158" t="s">
        <v>24</v>
      </c>
      <c r="F15" s="157"/>
      <c r="G15"/>
    </row>
    <row r="16" spans="2:7" ht="77.099999999999994" customHeight="1" x14ac:dyDescent="0.25">
      <c r="B16" s="90" t="s">
        <v>55</v>
      </c>
      <c r="C16" s="91" t="s">
        <v>25</v>
      </c>
      <c r="D16" s="83" t="s">
        <v>146</v>
      </c>
      <c r="E16" s="83" t="s">
        <v>79</v>
      </c>
      <c r="F16" s="100"/>
      <c r="G16"/>
    </row>
    <row r="17" spans="2:7" ht="78.75" x14ac:dyDescent="0.25">
      <c r="B17" s="77" t="s">
        <v>15</v>
      </c>
      <c r="C17" s="88" t="s">
        <v>66</v>
      </c>
      <c r="D17" s="79" t="s">
        <v>147</v>
      </c>
      <c r="E17" s="83" t="s">
        <v>83</v>
      </c>
      <c r="F17" s="92"/>
      <c r="G17"/>
    </row>
    <row r="18" spans="2:7" ht="94.5" x14ac:dyDescent="0.25">
      <c r="B18" s="77" t="s">
        <v>16</v>
      </c>
      <c r="C18" s="88" t="s">
        <v>67</v>
      </c>
      <c r="D18" s="79" t="s">
        <v>148</v>
      </c>
      <c r="E18" s="83" t="s">
        <v>83</v>
      </c>
      <c r="F18" s="92"/>
      <c r="G18"/>
    </row>
    <row r="19" spans="2:7" ht="47.25" x14ac:dyDescent="0.25">
      <c r="B19" s="77" t="s">
        <v>17</v>
      </c>
      <c r="C19" s="88" t="s">
        <v>89</v>
      </c>
      <c r="D19" s="79" t="s">
        <v>120</v>
      </c>
      <c r="E19" s="83" t="s">
        <v>82</v>
      </c>
      <c r="F19" s="92"/>
      <c r="G19"/>
    </row>
    <row r="20" spans="2:7" ht="173.25" x14ac:dyDescent="0.25">
      <c r="B20" s="81" t="s">
        <v>18</v>
      </c>
      <c r="C20" s="86" t="s">
        <v>73</v>
      </c>
      <c r="D20" s="79" t="s">
        <v>149</v>
      </c>
      <c r="E20" s="83" t="s">
        <v>85</v>
      </c>
      <c r="F20" s="87" t="s">
        <v>95</v>
      </c>
      <c r="G20"/>
    </row>
    <row r="21" spans="2:7" ht="94.5" x14ac:dyDescent="0.25">
      <c r="B21" s="81" t="s">
        <v>19</v>
      </c>
      <c r="C21" s="86" t="s">
        <v>84</v>
      </c>
      <c r="D21" s="79" t="s">
        <v>150</v>
      </c>
      <c r="E21" s="83" t="s">
        <v>81</v>
      </c>
      <c r="F21" s="87" t="s">
        <v>130</v>
      </c>
      <c r="G21"/>
    </row>
    <row r="22" spans="2:7" ht="157.5" x14ac:dyDescent="0.25">
      <c r="B22" s="81" t="s">
        <v>22</v>
      </c>
      <c r="C22" s="86" t="s">
        <v>62</v>
      </c>
      <c r="D22" s="79" t="s">
        <v>151</v>
      </c>
      <c r="E22" s="83" t="s">
        <v>106</v>
      </c>
      <c r="F22" s="87" t="s">
        <v>124</v>
      </c>
      <c r="G22"/>
    </row>
    <row r="23" spans="2:7" x14ac:dyDescent="0.25">
      <c r="B23" s="104"/>
      <c r="C23" s="105"/>
      <c r="D23" s="106"/>
      <c r="E23" s="107"/>
      <c r="F23" s="108"/>
      <c r="G23"/>
    </row>
    <row r="24" spans="2:7" s="25" customFormat="1" ht="157.5" x14ac:dyDescent="0.25">
      <c r="B24" s="93" t="s">
        <v>28</v>
      </c>
      <c r="C24" s="94" t="s">
        <v>63</v>
      </c>
      <c r="D24" s="96" t="s">
        <v>121</v>
      </c>
      <c r="E24" s="79" t="s">
        <v>122</v>
      </c>
      <c r="F24" s="95" t="s">
        <v>78</v>
      </c>
    </row>
    <row r="25" spans="2:7" s="25" customFormat="1" ht="53.1" customHeight="1" x14ac:dyDescent="0.25">
      <c r="B25" s="109"/>
      <c r="C25" s="110"/>
      <c r="D25" s="109"/>
      <c r="E25" s="111"/>
      <c r="F25" s="112"/>
    </row>
    <row r="46" spans="2:6" s="25" customFormat="1" ht="24" customHeight="1" x14ac:dyDescent="0.25">
      <c r="B46" s="28"/>
      <c r="C46" s="29"/>
      <c r="D46" s="30"/>
      <c r="E46" s="26"/>
      <c r="F46" s="31"/>
    </row>
  </sheetData>
  <sheetProtection sheet="1" objects="1" scenarios="1"/>
  <mergeCells count="5">
    <mergeCell ref="B5:C5"/>
    <mergeCell ref="B2:F2"/>
    <mergeCell ref="D9:D11"/>
    <mergeCell ref="E9:E10"/>
    <mergeCell ref="B3:F3"/>
  </mergeCells>
  <phoneticPr fontId="12" type="noConversion"/>
  <dataValidations count="1">
    <dataValidation allowBlank="1" showInputMessage="1" showErrorMessage="1" promptTitle="Biodiversity Type" prompt="Biodiversity Types entered into the Offset Model are the same as the Types entered into the Impact Model. This column auto-populates from the Impact Model." sqref="F7" xr:uid="{00000000-0002-0000-0200-000000000000}"/>
  </dataValidations>
  <pageMargins left="0.75" right="0.75" top="1" bottom="1" header="0.5" footer="0.5"/>
  <pageSetup paperSize="9" scale="25" orientation="portrait" horizontalDpi="4294967292" verticalDpi="4294967292"/>
  <extLs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6" tint="-0.249977111117893"/>
  </sheetPr>
  <dimension ref="B1:M252"/>
  <sheetViews>
    <sheetView showGridLines="0" topLeftCell="A13" zoomScale="80" zoomScaleNormal="80" workbookViewId="0">
      <selection activeCell="G16" sqref="G16"/>
    </sheetView>
  </sheetViews>
  <sheetFormatPr defaultColWidth="10.875" defaultRowHeight="15.75" x14ac:dyDescent="0.25"/>
  <cols>
    <col min="1" max="1" width="4.875" style="5" customWidth="1"/>
    <col min="2" max="2" width="7.5" style="5" customWidth="1"/>
    <col min="3" max="3" width="13.5" style="5" customWidth="1"/>
    <col min="4" max="4" width="5.5" style="5" customWidth="1"/>
    <col min="5" max="12" width="13.5" style="5" customWidth="1"/>
    <col min="13" max="17" width="22.625" style="5" customWidth="1"/>
    <col min="18" max="18" width="7.5" style="5" customWidth="1"/>
    <col min="19" max="19" width="22.625" style="5" customWidth="1"/>
    <col min="20" max="20" width="14.375" style="5" customWidth="1"/>
    <col min="21" max="21" width="10.875" style="5"/>
    <col min="22" max="22" width="14.375" style="5" customWidth="1"/>
    <col min="23" max="16384" width="10.875" style="5"/>
  </cols>
  <sheetData>
    <row r="1" spans="2:13" ht="8.1" customHeight="1" x14ac:dyDescent="0.25"/>
    <row r="2" spans="2:13" x14ac:dyDescent="0.25">
      <c r="B2" s="184" t="s">
        <v>88</v>
      </c>
      <c r="C2" s="184"/>
      <c r="D2" s="184"/>
      <c r="E2" s="184"/>
    </row>
    <row r="3" spans="2:13" x14ac:dyDescent="0.25">
      <c r="B3" s="184"/>
      <c r="C3" s="184"/>
      <c r="D3" s="184"/>
      <c r="E3" s="184"/>
      <c r="I3" s="183"/>
      <c r="J3" s="183"/>
    </row>
    <row r="4" spans="2:13" x14ac:dyDescent="0.25">
      <c r="B4" s="184"/>
      <c r="C4" s="184"/>
      <c r="D4" s="184"/>
      <c r="E4" s="184"/>
      <c r="I4" s="37"/>
      <c r="J4" s="9"/>
    </row>
    <row r="5" spans="2:13" ht="12" customHeight="1" x14ac:dyDescent="0.25">
      <c r="B5" s="10"/>
      <c r="C5" s="10"/>
      <c r="D5" s="10"/>
      <c r="E5" s="10"/>
      <c r="I5" s="37"/>
      <c r="J5" s="9"/>
    </row>
    <row r="6" spans="2:13" ht="24.95" customHeight="1" x14ac:dyDescent="0.25">
      <c r="B6" s="39" t="s">
        <v>30</v>
      </c>
      <c r="C6" s="10"/>
      <c r="D6" s="10"/>
      <c r="E6" s="10"/>
    </row>
    <row r="7" spans="2:13" ht="30" customHeight="1" x14ac:dyDescent="0.25">
      <c r="B7" s="47"/>
      <c r="C7" s="45" t="s">
        <v>3</v>
      </c>
    </row>
    <row r="8" spans="2:13" ht="30" customHeight="1" x14ac:dyDescent="0.25">
      <c r="B8" s="62"/>
      <c r="C8" s="45" t="s">
        <v>70</v>
      </c>
    </row>
    <row r="9" spans="2:13" ht="12" customHeight="1" thickBot="1" x14ac:dyDescent="0.3"/>
    <row r="10" spans="2:13" ht="50.1" customHeight="1" thickBot="1" x14ac:dyDescent="0.3">
      <c r="C10" s="76" t="s">
        <v>5</v>
      </c>
      <c r="D10" s="38"/>
      <c r="E10" s="76" t="s">
        <v>50</v>
      </c>
    </row>
    <row r="11" spans="2:13" ht="33" customHeight="1" thickBot="1" x14ac:dyDescent="0.3">
      <c r="B11" s="124">
        <v>1</v>
      </c>
      <c r="C11" s="66" t="s">
        <v>153</v>
      </c>
      <c r="D11" s="10"/>
      <c r="E11" s="65">
        <v>3.5000000000000003E-2</v>
      </c>
      <c r="F11" s="3"/>
    </row>
    <row r="12" spans="2:13" ht="26.1" customHeight="1" thickBot="1" x14ac:dyDescent="0.3">
      <c r="B12" s="10"/>
      <c r="C12" s="10"/>
      <c r="D12" s="10"/>
    </row>
    <row r="13" spans="2:13" ht="90" customHeight="1" x14ac:dyDescent="0.25">
      <c r="B13" s="12"/>
      <c r="C13" s="179" t="s">
        <v>39</v>
      </c>
      <c r="D13" s="180"/>
      <c r="E13" s="180"/>
      <c r="F13" s="180"/>
      <c r="G13" s="181"/>
      <c r="H13" s="179" t="s">
        <v>94</v>
      </c>
      <c r="I13" s="180"/>
      <c r="J13" s="180"/>
      <c r="K13" s="180"/>
      <c r="L13" s="181"/>
    </row>
    <row r="14" spans="2:13" s="64" customFormat="1" ht="57" customHeight="1" thickBot="1" x14ac:dyDescent="0.3">
      <c r="C14" s="63" t="s">
        <v>6</v>
      </c>
      <c r="D14" s="182" t="s">
        <v>7</v>
      </c>
      <c r="E14" s="182"/>
      <c r="F14" s="43" t="s">
        <v>31</v>
      </c>
      <c r="G14" s="44" t="s">
        <v>9</v>
      </c>
      <c r="H14" s="42" t="s">
        <v>38</v>
      </c>
      <c r="I14" s="43" t="s">
        <v>41</v>
      </c>
      <c r="J14" s="43" t="s">
        <v>42</v>
      </c>
      <c r="K14" s="43" t="s">
        <v>43</v>
      </c>
      <c r="L14" s="44" t="s">
        <v>75</v>
      </c>
      <c r="M14" s="15"/>
    </row>
    <row r="15" spans="2:13" ht="33" customHeight="1" thickBot="1" x14ac:dyDescent="0.3">
      <c r="B15" s="121" t="str">
        <f>CONCATENATE($B$11+0.1)</f>
        <v>1.1</v>
      </c>
      <c r="C15" s="46" t="s">
        <v>132</v>
      </c>
      <c r="D15" s="122" t="str">
        <f>CONCATENATE(B15,"a")</f>
        <v>1.1a</v>
      </c>
      <c r="E15" s="46" t="s">
        <v>154</v>
      </c>
      <c r="F15" s="46" t="s">
        <v>155</v>
      </c>
      <c r="G15" s="46">
        <v>0.08</v>
      </c>
      <c r="H15" s="46">
        <v>18</v>
      </c>
      <c r="I15" s="46">
        <v>1</v>
      </c>
      <c r="J15" s="46">
        <v>5</v>
      </c>
      <c r="K15" s="46">
        <v>0</v>
      </c>
      <c r="L15" s="119">
        <f>IFERROR(IF(ISBLANK(K15),"",((IF(K15&lt;H15,K15/H15,1)-IF(J15&lt;H15,J15/H15,1)))/(1+$E$11)^I15)*(G15),"Not calculated")</f>
        <v>-2.147074610842727E-2</v>
      </c>
      <c r="M15" s="36"/>
    </row>
    <row r="16" spans="2:13" ht="33" customHeight="1" thickBot="1" x14ac:dyDescent="0.3">
      <c r="B16" s="12"/>
      <c r="C16" s="40"/>
      <c r="D16" s="123" t="str">
        <f>CONCATENATE(B15,"b")</f>
        <v>1.1b</v>
      </c>
      <c r="E16" s="46"/>
      <c r="F16" s="46"/>
      <c r="G16" s="46"/>
      <c r="H16" s="46"/>
      <c r="I16" s="46"/>
      <c r="J16" s="46"/>
      <c r="K16" s="46"/>
      <c r="L16" s="119" t="str">
        <f t="shared" ref="L16:L19" si="0">IFERROR(IF(ISBLANK(K16),"",((IF(K16&lt;H16,K16/H16,1)-IF(J16&lt;H16,J16/H16,1)))/(1+$E$11)^I16)*(G16),"Not calculated")</f>
        <v>Not calculated</v>
      </c>
      <c r="M16" s="36"/>
    </row>
    <row r="17" spans="2:13" ht="33" customHeight="1" thickBot="1" x14ac:dyDescent="0.3">
      <c r="B17" s="12"/>
      <c r="C17" s="41"/>
      <c r="D17" s="123" t="str">
        <f>CONCATENATE(B15,"c")</f>
        <v>1.1c</v>
      </c>
      <c r="E17" s="46"/>
      <c r="F17" s="46"/>
      <c r="G17" s="46"/>
      <c r="H17" s="46"/>
      <c r="I17" s="46"/>
      <c r="J17" s="46"/>
      <c r="K17" s="46"/>
      <c r="L17" s="119" t="str">
        <f t="shared" si="0"/>
        <v>Not calculated</v>
      </c>
      <c r="M17" s="36"/>
    </row>
    <row r="18" spans="2:13" ht="33" customHeight="1" thickBot="1" x14ac:dyDescent="0.3">
      <c r="B18" s="12"/>
      <c r="C18" s="41"/>
      <c r="D18" s="123" t="str">
        <f>CONCATENATE(B15,"d")</f>
        <v>1.1d</v>
      </c>
      <c r="E18" s="46"/>
      <c r="F18" s="46"/>
      <c r="G18" s="46"/>
      <c r="H18" s="46"/>
      <c r="I18" s="46"/>
      <c r="J18" s="46"/>
      <c r="K18" s="46"/>
      <c r="L18" s="119" t="str">
        <f t="shared" si="0"/>
        <v>Not calculated</v>
      </c>
      <c r="M18" s="36"/>
    </row>
    <row r="19" spans="2:13" ht="33" customHeight="1" thickBot="1" x14ac:dyDescent="0.3">
      <c r="B19" s="12"/>
      <c r="C19" s="41"/>
      <c r="D19" s="123" t="str">
        <f>CONCATENATE(B15,"e")</f>
        <v>1.1e</v>
      </c>
      <c r="E19" s="46"/>
      <c r="F19" s="46"/>
      <c r="G19" s="46"/>
      <c r="H19" s="46"/>
      <c r="I19" s="46"/>
      <c r="J19" s="46"/>
      <c r="K19" s="46"/>
      <c r="L19" s="119" t="str">
        <f t="shared" si="0"/>
        <v>Not calculated</v>
      </c>
      <c r="M19" s="36"/>
    </row>
    <row r="20" spans="2:13" ht="27.95" customHeight="1" thickBot="1" x14ac:dyDescent="0.3">
      <c r="B20" s="12"/>
      <c r="C20" s="13"/>
      <c r="D20" s="13"/>
      <c r="E20" s="13"/>
      <c r="F20" s="13"/>
      <c r="G20" s="13"/>
      <c r="H20" s="13"/>
      <c r="I20" s="13"/>
      <c r="J20" s="13"/>
      <c r="K20" s="13"/>
      <c r="L20" s="67"/>
      <c r="M20" s="36"/>
    </row>
    <row r="21" spans="2:13" ht="90" customHeight="1" x14ac:dyDescent="0.25">
      <c r="B21" s="12"/>
      <c r="C21" s="179" t="s">
        <v>39</v>
      </c>
      <c r="D21" s="180"/>
      <c r="E21" s="180"/>
      <c r="F21" s="180"/>
      <c r="G21" s="181"/>
      <c r="H21" s="179" t="s">
        <v>94</v>
      </c>
      <c r="I21" s="180"/>
      <c r="J21" s="180"/>
      <c r="K21" s="180"/>
      <c r="L21" s="181"/>
    </row>
    <row r="22" spans="2:13" s="64" customFormat="1" ht="57" customHeight="1" thickBot="1" x14ac:dyDescent="0.3">
      <c r="C22" s="63" t="s">
        <v>6</v>
      </c>
      <c r="D22" s="182" t="s">
        <v>7</v>
      </c>
      <c r="E22" s="182"/>
      <c r="F22" s="43" t="s">
        <v>31</v>
      </c>
      <c r="G22" s="44" t="s">
        <v>9</v>
      </c>
      <c r="H22" s="42" t="s">
        <v>38</v>
      </c>
      <c r="I22" s="43" t="s">
        <v>41</v>
      </c>
      <c r="J22" s="43" t="s">
        <v>42</v>
      </c>
      <c r="K22" s="43" t="s">
        <v>43</v>
      </c>
      <c r="L22" s="44" t="s">
        <v>75</v>
      </c>
      <c r="M22" s="15"/>
    </row>
    <row r="23" spans="2:13" ht="33" customHeight="1" thickBot="1" x14ac:dyDescent="0.3">
      <c r="B23" s="121" t="str">
        <f>CONCATENATE($B$11+0.2)</f>
        <v>1.2</v>
      </c>
      <c r="C23" s="46" t="s">
        <v>156</v>
      </c>
      <c r="D23" s="122" t="str">
        <f>CONCATENATE(B23,"a")</f>
        <v>1.2a</v>
      </c>
      <c r="E23" s="46" t="s">
        <v>133</v>
      </c>
      <c r="F23" s="46" t="s">
        <v>157</v>
      </c>
      <c r="G23" s="46">
        <v>0.08</v>
      </c>
      <c r="H23" s="46">
        <v>0.75</v>
      </c>
      <c r="I23" s="46">
        <v>1</v>
      </c>
      <c r="J23" s="46">
        <v>0.5</v>
      </c>
      <c r="K23" s="46">
        <v>0</v>
      </c>
      <c r="L23" s="49">
        <f>IFERROR(IF(ISBLANK(K23),"",((IF(K23&lt;H23,K23/H23,1)-IF(J23&lt;H23,J23/H23,1)))/(1+$E$11)^I23)*(G23),"Not calculated")</f>
        <v>-5.1529790660225443E-2</v>
      </c>
      <c r="M23" s="36"/>
    </row>
    <row r="24" spans="2:13" ht="33" customHeight="1" thickBot="1" x14ac:dyDescent="0.3">
      <c r="B24" s="12"/>
      <c r="C24" s="40"/>
      <c r="D24" s="123" t="str">
        <f>CONCATENATE(B23,"b")</f>
        <v>1.2b</v>
      </c>
      <c r="E24" s="46"/>
      <c r="F24" s="46"/>
      <c r="G24" s="46"/>
      <c r="H24" s="46"/>
      <c r="I24" s="46"/>
      <c r="J24" s="46"/>
      <c r="K24" s="46"/>
      <c r="L24" s="49" t="str">
        <f>IFERROR(IF(ISBLANK(K24),"",((IF(K24&lt;H24,K24/H24,1)-IF(J24&lt;H24,J24/H24,1)))/(1+$E$11)^I24)*(G24),"Not calculated")</f>
        <v>Not calculated</v>
      </c>
      <c r="M24" s="36"/>
    </row>
    <row r="25" spans="2:13" ht="33" customHeight="1" thickBot="1" x14ac:dyDescent="0.3">
      <c r="B25" s="12"/>
      <c r="C25" s="41"/>
      <c r="D25" s="123" t="str">
        <f>CONCATENATE(B23,"c")</f>
        <v>1.2c</v>
      </c>
      <c r="E25" s="46"/>
      <c r="F25" s="46"/>
      <c r="G25" s="46"/>
      <c r="H25" s="46"/>
      <c r="I25" s="46"/>
      <c r="J25" s="46"/>
      <c r="K25" s="46"/>
      <c r="L25" s="49" t="str">
        <f>IFERROR(IF(ISBLANK(K25),"",((IF(K25&lt;H25,K25/H25,1)-IF(J25&lt;H25,J25/H25,1)))/(1+$E$11)^I25)*(G25),"Not calculated")</f>
        <v>Not calculated</v>
      </c>
      <c r="M25" s="36"/>
    </row>
    <row r="26" spans="2:13" ht="33" customHeight="1" thickBot="1" x14ac:dyDescent="0.3">
      <c r="B26" s="12"/>
      <c r="C26" s="41"/>
      <c r="D26" s="123" t="str">
        <f>CONCATENATE(B23,"d")</f>
        <v>1.2d</v>
      </c>
      <c r="E26" s="46"/>
      <c r="F26" s="46"/>
      <c r="G26" s="46"/>
      <c r="H26" s="46"/>
      <c r="I26" s="46"/>
      <c r="J26" s="46"/>
      <c r="K26" s="46"/>
      <c r="L26" s="49" t="str">
        <f>IFERROR(IF(ISBLANK(K26),"",((IF(K26&lt;H26,K26/H26,1)-IF(J26&lt;H26,J26/H26,1)))/(1+$E$11)^I26)*(G26),"Not calculated")</f>
        <v>Not calculated</v>
      </c>
      <c r="M26" s="36"/>
    </row>
    <row r="27" spans="2:13" ht="33" customHeight="1" thickBot="1" x14ac:dyDescent="0.3">
      <c r="B27" s="12"/>
      <c r="C27" s="41"/>
      <c r="D27" s="123" t="str">
        <f>CONCATENATE(B23,"e")</f>
        <v>1.2e</v>
      </c>
      <c r="E27" s="46"/>
      <c r="F27" s="46"/>
      <c r="G27" s="46"/>
      <c r="H27" s="46"/>
      <c r="I27" s="46"/>
      <c r="J27" s="46"/>
      <c r="K27" s="46"/>
      <c r="L27" s="49" t="str">
        <f>IFERROR(IF(ISBLANK(K27),"",((IF(K27&lt;H27,K27/H27,1)-IF(J27&lt;H27,J27/H27,1)))/(1+$E$11)^I27)*(G27),"Not calculated")</f>
        <v>Not calculated</v>
      </c>
      <c r="M27" s="36"/>
    </row>
    <row r="28" spans="2:13" ht="27.95" customHeight="1" thickBot="1" x14ac:dyDescent="0.3">
      <c r="B28" s="12"/>
      <c r="C28" s="13"/>
      <c r="D28" s="13"/>
      <c r="E28" s="13"/>
      <c r="F28" s="13"/>
      <c r="G28" s="13"/>
      <c r="H28" s="13"/>
      <c r="I28" s="13"/>
      <c r="J28" s="13"/>
      <c r="K28" s="13"/>
      <c r="L28" s="67"/>
      <c r="M28" s="36"/>
    </row>
    <row r="29" spans="2:13" ht="90" customHeight="1" x14ac:dyDescent="0.25">
      <c r="B29" s="12"/>
      <c r="C29" s="179" t="s">
        <v>39</v>
      </c>
      <c r="D29" s="180"/>
      <c r="E29" s="180"/>
      <c r="F29" s="180"/>
      <c r="G29" s="181"/>
      <c r="H29" s="179" t="s">
        <v>94</v>
      </c>
      <c r="I29" s="180"/>
      <c r="J29" s="180"/>
      <c r="K29" s="180"/>
      <c r="L29" s="181"/>
    </row>
    <row r="30" spans="2:13" s="64" customFormat="1" ht="57" customHeight="1" thickBot="1" x14ac:dyDescent="0.3">
      <c r="C30" s="63" t="s">
        <v>6</v>
      </c>
      <c r="D30" s="182" t="s">
        <v>7</v>
      </c>
      <c r="E30" s="182"/>
      <c r="F30" s="43" t="s">
        <v>31</v>
      </c>
      <c r="G30" s="44" t="s">
        <v>9</v>
      </c>
      <c r="H30" s="42" t="s">
        <v>38</v>
      </c>
      <c r="I30" s="43" t="s">
        <v>41</v>
      </c>
      <c r="J30" s="43" t="s">
        <v>42</v>
      </c>
      <c r="K30" s="43" t="s">
        <v>43</v>
      </c>
      <c r="L30" s="44" t="s">
        <v>75</v>
      </c>
      <c r="M30" s="15"/>
    </row>
    <row r="31" spans="2:13" ht="33" customHeight="1" thickBot="1" x14ac:dyDescent="0.3">
      <c r="B31" s="121" t="str">
        <f>CONCATENATE($B$11+0.3)</f>
        <v>1.3</v>
      </c>
      <c r="C31" s="46"/>
      <c r="D31" s="122" t="str">
        <f>CONCATENATE(B31,"a")</f>
        <v>1.3a</v>
      </c>
      <c r="E31" s="46"/>
      <c r="F31" s="46"/>
      <c r="G31" s="46"/>
      <c r="H31" s="46"/>
      <c r="I31" s="46"/>
      <c r="J31" s="46"/>
      <c r="K31" s="46"/>
      <c r="L31" s="49" t="str">
        <f>IFERROR(IF(ISBLANK(K31),"",((IF(K31&lt;H31,K31/H31,1)-IF(J31&lt;H31,J31/H31,1)))/(1+$E$11)^I31)*(G31),"Not calculated")</f>
        <v>Not calculated</v>
      </c>
      <c r="M31" s="36"/>
    </row>
    <row r="32" spans="2:13" ht="33" customHeight="1" thickBot="1" x14ac:dyDescent="0.3">
      <c r="B32" s="12"/>
      <c r="C32" s="40"/>
      <c r="D32" s="123" t="str">
        <f>CONCATENATE(B31,"b")</f>
        <v>1.3b</v>
      </c>
      <c r="E32" s="46"/>
      <c r="F32" s="46"/>
      <c r="G32" s="46"/>
      <c r="H32" s="46"/>
      <c r="I32" s="46"/>
      <c r="J32" s="46"/>
      <c r="K32" s="46"/>
      <c r="L32" s="49" t="str">
        <f>IFERROR(IF(ISBLANK(K32),"",((IF(K32&lt;H32,K32/H32,1)-IF(J32&lt;H32,J32/H32,1)))/(1+$E$11)^I32)*(G32),"Not calculated")</f>
        <v>Not calculated</v>
      </c>
      <c r="M32" s="36"/>
    </row>
    <row r="33" spans="2:13" ht="33" customHeight="1" thickBot="1" x14ac:dyDescent="0.3">
      <c r="B33" s="12"/>
      <c r="C33" s="41"/>
      <c r="D33" s="123" t="str">
        <f>CONCATENATE(B31,"c")</f>
        <v>1.3c</v>
      </c>
      <c r="E33" s="46"/>
      <c r="F33" s="46"/>
      <c r="G33" s="46"/>
      <c r="H33" s="46"/>
      <c r="I33" s="46"/>
      <c r="J33" s="46"/>
      <c r="K33" s="46"/>
      <c r="L33" s="49" t="str">
        <f>IFERROR(IF(ISBLANK(K33),"",((IF(K33&lt;H33,K33/H33,1)-IF(J33&lt;H33,J33/H33,1)))/(1+$E$11)^I33)*(G33),"Not calculated")</f>
        <v>Not calculated</v>
      </c>
      <c r="M33" s="36"/>
    </row>
    <row r="34" spans="2:13" ht="33" customHeight="1" thickBot="1" x14ac:dyDescent="0.3">
      <c r="B34" s="12"/>
      <c r="C34" s="41"/>
      <c r="D34" s="123" t="str">
        <f>CONCATENATE(B31,"d")</f>
        <v>1.3d</v>
      </c>
      <c r="E34" s="46"/>
      <c r="F34" s="46"/>
      <c r="G34" s="46"/>
      <c r="H34" s="46"/>
      <c r="I34" s="46"/>
      <c r="J34" s="46"/>
      <c r="K34" s="46"/>
      <c r="L34" s="49" t="str">
        <f>IFERROR(IF(ISBLANK(K34),"",((IF(K34&lt;H34,K34/H34,1)-IF(J34&lt;H34,J34/H34,1)))/(1+$E$11)^I34)*(G34),"Not calculated")</f>
        <v>Not calculated</v>
      </c>
      <c r="M34" s="36"/>
    </row>
    <row r="35" spans="2:13" ht="33" customHeight="1" thickBot="1" x14ac:dyDescent="0.3">
      <c r="B35" s="12"/>
      <c r="C35" s="41"/>
      <c r="D35" s="123" t="str">
        <f>CONCATENATE(B31,"e")</f>
        <v>1.3e</v>
      </c>
      <c r="E35" s="46"/>
      <c r="F35" s="46"/>
      <c r="G35" s="46"/>
      <c r="H35" s="46"/>
      <c r="I35" s="46"/>
      <c r="J35" s="46"/>
      <c r="K35" s="46"/>
      <c r="L35" s="49" t="str">
        <f>IFERROR(IF(ISBLANK(K35),"",((IF(K35&lt;H35,K35/H35,1)-IF(J35&lt;H35,J35/H35,1)))/(1+$E$11)^I35)*(G35),"Not calculated")</f>
        <v>Not calculated</v>
      </c>
      <c r="M35" s="36"/>
    </row>
    <row r="36" spans="2:13" ht="27.95" customHeight="1" thickBot="1" x14ac:dyDescent="0.3">
      <c r="B36" s="12"/>
      <c r="C36" s="13"/>
      <c r="D36" s="13"/>
      <c r="E36" s="13"/>
      <c r="F36" s="13"/>
      <c r="G36" s="13"/>
      <c r="H36" s="13"/>
      <c r="I36" s="13"/>
      <c r="J36" s="13"/>
      <c r="K36" s="13"/>
      <c r="L36" s="67"/>
      <c r="M36" s="36"/>
    </row>
    <row r="37" spans="2:13" ht="90" customHeight="1" x14ac:dyDescent="0.25">
      <c r="B37" s="12"/>
      <c r="C37" s="179" t="s">
        <v>39</v>
      </c>
      <c r="D37" s="180"/>
      <c r="E37" s="180"/>
      <c r="F37" s="180"/>
      <c r="G37" s="181"/>
      <c r="H37" s="179" t="s">
        <v>94</v>
      </c>
      <c r="I37" s="180"/>
      <c r="J37" s="180"/>
      <c r="K37" s="180"/>
      <c r="L37" s="181"/>
    </row>
    <row r="38" spans="2:13" s="64" customFormat="1" ht="57" customHeight="1" thickBot="1" x14ac:dyDescent="0.3">
      <c r="C38" s="63" t="s">
        <v>6</v>
      </c>
      <c r="D38" s="182" t="s">
        <v>7</v>
      </c>
      <c r="E38" s="182"/>
      <c r="F38" s="43" t="s">
        <v>31</v>
      </c>
      <c r="G38" s="44" t="s">
        <v>9</v>
      </c>
      <c r="H38" s="42" t="s">
        <v>38</v>
      </c>
      <c r="I38" s="43" t="s">
        <v>41</v>
      </c>
      <c r="J38" s="43" t="s">
        <v>42</v>
      </c>
      <c r="K38" s="43" t="s">
        <v>43</v>
      </c>
      <c r="L38" s="44" t="s">
        <v>75</v>
      </c>
      <c r="M38" s="15"/>
    </row>
    <row r="39" spans="2:13" ht="33" customHeight="1" thickBot="1" x14ac:dyDescent="0.3">
      <c r="B39" s="121" t="str">
        <f>CONCATENATE($B$11+0.4)</f>
        <v>1.4</v>
      </c>
      <c r="C39" s="46"/>
      <c r="D39" s="122" t="str">
        <f>CONCATENATE(B39,"a")</f>
        <v>1.4a</v>
      </c>
      <c r="E39" s="46"/>
      <c r="F39" s="46"/>
      <c r="G39" s="46"/>
      <c r="H39" s="46"/>
      <c r="I39" s="46"/>
      <c r="J39" s="46"/>
      <c r="K39" s="46"/>
      <c r="L39" s="49" t="str">
        <f>IFERROR(IF(ISBLANK(K39),"",((IF(K39&lt;H39,K39/H39,1)-IF(J39&lt;H39,J39/H39,1)))/(1+$E$11)^I39)*(G39),"Not calculated")</f>
        <v>Not calculated</v>
      </c>
      <c r="M39" s="36"/>
    </row>
    <row r="40" spans="2:13" ht="33" customHeight="1" thickBot="1" x14ac:dyDescent="0.3">
      <c r="B40" s="12"/>
      <c r="C40" s="40"/>
      <c r="D40" s="123" t="str">
        <f>CONCATENATE(B39,"b")</f>
        <v>1.4b</v>
      </c>
      <c r="E40" s="46"/>
      <c r="F40" s="46"/>
      <c r="G40" s="46"/>
      <c r="H40" s="46"/>
      <c r="I40" s="46"/>
      <c r="J40" s="46"/>
      <c r="K40" s="46"/>
      <c r="L40" s="49" t="str">
        <f>IFERROR(IF(ISBLANK(K40),"",((IF(K40&lt;H40,K40/H40,1)-IF(J40&lt;H40,J40/H40,1)))/(1+$E$11)^I40)*(G40),"Not calculated")</f>
        <v>Not calculated</v>
      </c>
      <c r="M40" s="36"/>
    </row>
    <row r="41" spans="2:13" ht="33" customHeight="1" thickBot="1" x14ac:dyDescent="0.3">
      <c r="B41" s="12"/>
      <c r="C41" s="41"/>
      <c r="D41" s="123" t="str">
        <f>CONCATENATE(B39,"c")</f>
        <v>1.4c</v>
      </c>
      <c r="E41" s="46"/>
      <c r="F41" s="46"/>
      <c r="G41" s="46"/>
      <c r="H41" s="46"/>
      <c r="I41" s="46"/>
      <c r="J41" s="46"/>
      <c r="K41" s="46"/>
      <c r="L41" s="49" t="str">
        <f>IFERROR(IF(ISBLANK(K41),"",((IF(K41&lt;H41,K41/H41,1)-IF(J41&lt;H41,J41/H41,1)))/(1+$E$11)^I41)*(G41),"Not calculated")</f>
        <v>Not calculated</v>
      </c>
      <c r="M41" s="36"/>
    </row>
    <row r="42" spans="2:13" ht="33" customHeight="1" thickBot="1" x14ac:dyDescent="0.3">
      <c r="B42" s="12"/>
      <c r="C42" s="41"/>
      <c r="D42" s="123" t="str">
        <f>CONCATENATE(B39,"d")</f>
        <v>1.4d</v>
      </c>
      <c r="E42" s="46"/>
      <c r="F42" s="46"/>
      <c r="G42" s="46"/>
      <c r="H42" s="46"/>
      <c r="I42" s="46"/>
      <c r="J42" s="46"/>
      <c r="K42" s="46"/>
      <c r="L42" s="49" t="str">
        <f>IFERROR(IF(ISBLANK(K42),"",((IF(K42&lt;H42,K42/H42,1)-IF(J42&lt;H42,J42/H42,1)))/(1+$E$11)^I42)*(G42),"Not calculated")</f>
        <v>Not calculated</v>
      </c>
      <c r="M42" s="36"/>
    </row>
    <row r="43" spans="2:13" ht="33" customHeight="1" thickBot="1" x14ac:dyDescent="0.3">
      <c r="B43" s="12"/>
      <c r="C43" s="41"/>
      <c r="D43" s="123" t="str">
        <f>CONCATENATE(B39,"e")</f>
        <v>1.4e</v>
      </c>
      <c r="E43" s="46"/>
      <c r="F43" s="46"/>
      <c r="G43" s="46"/>
      <c r="H43" s="46"/>
      <c r="I43" s="46"/>
      <c r="J43" s="46"/>
      <c r="K43" s="46"/>
      <c r="L43" s="49" t="str">
        <f>IFERROR(IF(ISBLANK(K43),"",((IF(K43&lt;H43,K43/H43,1)-IF(J43&lt;H43,J43/H43,1)))/(1+$E$11)^I43)*(G43),"Not calculated")</f>
        <v>Not calculated</v>
      </c>
      <c r="M43" s="36"/>
    </row>
    <row r="44" spans="2:13" ht="27.95" customHeight="1" thickBot="1" x14ac:dyDescent="0.3">
      <c r="B44" s="12"/>
      <c r="C44" s="13"/>
      <c r="D44" s="13"/>
      <c r="E44" s="13"/>
      <c r="F44" s="13"/>
      <c r="G44" s="13"/>
      <c r="H44" s="13"/>
      <c r="I44" s="13"/>
      <c r="J44" s="13"/>
      <c r="K44" s="13"/>
      <c r="L44" s="67"/>
      <c r="M44" s="36"/>
    </row>
    <row r="45" spans="2:13" ht="90" customHeight="1" x14ac:dyDescent="0.25">
      <c r="B45" s="12"/>
      <c r="C45" s="179" t="s">
        <v>39</v>
      </c>
      <c r="D45" s="180"/>
      <c r="E45" s="180"/>
      <c r="F45" s="180"/>
      <c r="G45" s="181"/>
      <c r="H45" s="179" t="s">
        <v>94</v>
      </c>
      <c r="I45" s="180"/>
      <c r="J45" s="180"/>
      <c r="K45" s="180"/>
      <c r="L45" s="181"/>
    </row>
    <row r="46" spans="2:13" s="64" customFormat="1" ht="57" customHeight="1" thickBot="1" x14ac:dyDescent="0.3">
      <c r="C46" s="63" t="s">
        <v>6</v>
      </c>
      <c r="D46" s="182" t="s">
        <v>7</v>
      </c>
      <c r="E46" s="182"/>
      <c r="F46" s="43" t="s">
        <v>31</v>
      </c>
      <c r="G46" s="44" t="s">
        <v>9</v>
      </c>
      <c r="H46" s="42" t="s">
        <v>38</v>
      </c>
      <c r="I46" s="43" t="s">
        <v>41</v>
      </c>
      <c r="J46" s="43" t="s">
        <v>42</v>
      </c>
      <c r="K46" s="43" t="s">
        <v>43</v>
      </c>
      <c r="L46" s="44" t="s">
        <v>75</v>
      </c>
      <c r="M46" s="15"/>
    </row>
    <row r="47" spans="2:13" ht="33" customHeight="1" thickBot="1" x14ac:dyDescent="0.3">
      <c r="B47" s="121" t="str">
        <f>CONCATENATE($B$11+0.5)</f>
        <v>1.5</v>
      </c>
      <c r="C47" s="46"/>
      <c r="D47" s="122" t="str">
        <f>CONCATENATE(B47,"a")</f>
        <v>1.5a</v>
      </c>
      <c r="E47" s="46"/>
      <c r="F47" s="46"/>
      <c r="G47" s="46"/>
      <c r="H47" s="46"/>
      <c r="I47" s="46"/>
      <c r="J47" s="46"/>
      <c r="K47" s="46"/>
      <c r="L47" s="49" t="str">
        <f>IFERROR(IF(ISBLANK(K47),"",((IF(K47&lt;H47,K47/H47,1)-IF(J47&lt;H47,J47/H47,1)))/(1+$E$11)^I47)*(G47),"Not calculated")</f>
        <v>Not calculated</v>
      </c>
      <c r="M47" s="36"/>
    </row>
    <row r="48" spans="2:13" ht="33" customHeight="1" thickBot="1" x14ac:dyDescent="0.3">
      <c r="B48" s="12"/>
      <c r="C48" s="40"/>
      <c r="D48" s="123" t="str">
        <f>CONCATENATE(B47,"b")</f>
        <v>1.5b</v>
      </c>
      <c r="E48" s="46"/>
      <c r="F48" s="46"/>
      <c r="G48" s="46"/>
      <c r="H48" s="46"/>
      <c r="I48" s="46"/>
      <c r="J48" s="46"/>
      <c r="K48" s="46"/>
      <c r="L48" s="49" t="str">
        <f>IFERROR(IF(ISBLANK(K48),"",((IF(K48&lt;H48,K48/H48,1)-IF(J48&lt;H48,J48/H48,1)))/(1+$E$11)^I48)*(G48),"Not calculated")</f>
        <v>Not calculated</v>
      </c>
      <c r="M48" s="36"/>
    </row>
    <row r="49" spans="2:13" ht="33" customHeight="1" thickBot="1" x14ac:dyDescent="0.3">
      <c r="B49" s="12"/>
      <c r="C49" s="41"/>
      <c r="D49" s="123" t="str">
        <f>CONCATENATE(B47,"c")</f>
        <v>1.5c</v>
      </c>
      <c r="E49" s="46"/>
      <c r="F49" s="46"/>
      <c r="G49" s="46"/>
      <c r="H49" s="46"/>
      <c r="I49" s="46"/>
      <c r="J49" s="46"/>
      <c r="K49" s="46"/>
      <c r="L49" s="49" t="str">
        <f>IFERROR(IF(ISBLANK(K49),"",((IF(K49&lt;H49,K49/H49,1)-IF(J49&lt;H49,J49/H49,1)))/(1+$E$11)^I49)*(G49),"Not calculated")</f>
        <v>Not calculated</v>
      </c>
      <c r="M49" s="36"/>
    </row>
    <row r="50" spans="2:13" ht="33" customHeight="1" thickBot="1" x14ac:dyDescent="0.3">
      <c r="B50" s="12"/>
      <c r="C50" s="41"/>
      <c r="D50" s="123" t="str">
        <f>CONCATENATE(B47,"d")</f>
        <v>1.5d</v>
      </c>
      <c r="E50" s="46"/>
      <c r="F50" s="46"/>
      <c r="G50" s="46"/>
      <c r="H50" s="46"/>
      <c r="I50" s="46"/>
      <c r="J50" s="46"/>
      <c r="K50" s="46"/>
      <c r="L50" s="49" t="str">
        <f>IFERROR(IF(ISBLANK(K50),"",((IF(K50&lt;H50,K50/H50,1)-IF(J50&lt;H50,J50/H50,1)))/(1+$E$11)^I50)*(G50),"Not calculated")</f>
        <v>Not calculated</v>
      </c>
      <c r="M50" s="36"/>
    </row>
    <row r="51" spans="2:13" ht="33" customHeight="1" thickBot="1" x14ac:dyDescent="0.3">
      <c r="B51" s="12"/>
      <c r="C51" s="41"/>
      <c r="D51" s="123" t="str">
        <f>CONCATENATE(B47,"e")</f>
        <v>1.5e</v>
      </c>
      <c r="E51" s="46"/>
      <c r="F51" s="46"/>
      <c r="G51" s="46"/>
      <c r="H51" s="46"/>
      <c r="I51" s="46"/>
      <c r="J51" s="46"/>
      <c r="K51" s="46"/>
      <c r="L51" s="49" t="str">
        <f>IFERROR(IF(ISBLANK(K51),"",((IF(K51&lt;H51,K51/H51,1)-IF(J51&lt;H51,J51/H51,1)))/(1+$E$11)^I51)*(G51),"Not calculated")</f>
        <v>Not calculated</v>
      </c>
      <c r="M51" s="36"/>
    </row>
    <row r="52" spans="2:13" ht="27.95" customHeight="1" thickBot="1" x14ac:dyDescent="0.3">
      <c r="B52" s="12"/>
      <c r="C52" s="13"/>
      <c r="D52" s="13"/>
      <c r="E52" s="13"/>
      <c r="F52" s="13"/>
      <c r="G52" s="13"/>
      <c r="H52" s="13"/>
      <c r="I52" s="13"/>
      <c r="J52" s="13"/>
      <c r="K52" s="13"/>
      <c r="L52" s="67"/>
      <c r="M52" s="36"/>
    </row>
    <row r="53" spans="2:13" ht="90" customHeight="1" x14ac:dyDescent="0.25">
      <c r="B53" s="12"/>
      <c r="C53" s="179" t="s">
        <v>39</v>
      </c>
      <c r="D53" s="180"/>
      <c r="E53" s="180"/>
      <c r="F53" s="180"/>
      <c r="G53" s="181"/>
      <c r="H53" s="179" t="s">
        <v>94</v>
      </c>
      <c r="I53" s="180"/>
      <c r="J53" s="180"/>
      <c r="K53" s="180"/>
      <c r="L53" s="181"/>
    </row>
    <row r="54" spans="2:13" s="64" customFormat="1" ht="57" customHeight="1" thickBot="1" x14ac:dyDescent="0.3">
      <c r="C54" s="63" t="s">
        <v>6</v>
      </c>
      <c r="D54" s="182" t="s">
        <v>7</v>
      </c>
      <c r="E54" s="182"/>
      <c r="F54" s="43" t="s">
        <v>31</v>
      </c>
      <c r="G54" s="44" t="s">
        <v>9</v>
      </c>
      <c r="H54" s="42" t="s">
        <v>38</v>
      </c>
      <c r="I54" s="43" t="s">
        <v>41</v>
      </c>
      <c r="J54" s="43" t="s">
        <v>42</v>
      </c>
      <c r="K54" s="43" t="s">
        <v>43</v>
      </c>
      <c r="L54" s="44" t="s">
        <v>75</v>
      </c>
      <c r="M54" s="15"/>
    </row>
    <row r="55" spans="2:13" ht="33" customHeight="1" thickBot="1" x14ac:dyDescent="0.3">
      <c r="B55" s="121" t="str">
        <f>CONCATENATE($B$11+0.6)</f>
        <v>1.6</v>
      </c>
      <c r="C55" s="46"/>
      <c r="D55" s="122" t="str">
        <f>CONCATENATE(B55,"a")</f>
        <v>1.6a</v>
      </c>
      <c r="E55" s="46"/>
      <c r="F55" s="46"/>
      <c r="G55" s="46"/>
      <c r="H55" s="46"/>
      <c r="I55" s="46"/>
      <c r="J55" s="46"/>
      <c r="K55" s="46"/>
      <c r="L55" s="49" t="str">
        <f>IFERROR(IF(ISBLANK(K55),"",((IF(K55&lt;H55,K55/H55,1)-IF(J55&lt;H55,J55/H55,1)))/(1+$E$11)^I55)*(G55),"Not calculated")</f>
        <v>Not calculated</v>
      </c>
      <c r="M55" s="36"/>
    </row>
    <row r="56" spans="2:13" ht="33" customHeight="1" thickBot="1" x14ac:dyDescent="0.3">
      <c r="B56" s="12"/>
      <c r="C56" s="40"/>
      <c r="D56" s="123" t="str">
        <f>CONCATENATE(B55,"b")</f>
        <v>1.6b</v>
      </c>
      <c r="E56" s="46"/>
      <c r="F56" s="46"/>
      <c r="G56" s="46"/>
      <c r="H56" s="46"/>
      <c r="I56" s="46"/>
      <c r="J56" s="46"/>
      <c r="K56" s="46"/>
      <c r="L56" s="49" t="str">
        <f>IFERROR(IF(ISBLANK(K56),"",((IF(K56&lt;H56,K56/H56,1)-IF(J56&lt;H56,J56/H56,1)))/(1+$E$11)^I56)*(G56),"Not calculated")</f>
        <v>Not calculated</v>
      </c>
      <c r="M56" s="36"/>
    </row>
    <row r="57" spans="2:13" ht="33" customHeight="1" thickBot="1" x14ac:dyDescent="0.3">
      <c r="B57" s="12"/>
      <c r="C57" s="41"/>
      <c r="D57" s="123" t="str">
        <f>CONCATENATE(B55,"c")</f>
        <v>1.6c</v>
      </c>
      <c r="E57" s="46"/>
      <c r="F57" s="46"/>
      <c r="G57" s="46"/>
      <c r="H57" s="46"/>
      <c r="I57" s="46"/>
      <c r="J57" s="46"/>
      <c r="K57" s="46"/>
      <c r="L57" s="49" t="str">
        <f>IFERROR(IF(ISBLANK(K57),"",((IF(K57&lt;H57,K57/H57,1)-IF(J57&lt;H57,J57/H57,1)))/(1+$E$11)^I57)*(G57),"Not calculated")</f>
        <v>Not calculated</v>
      </c>
      <c r="M57" s="36"/>
    </row>
    <row r="58" spans="2:13" ht="33" customHeight="1" thickBot="1" x14ac:dyDescent="0.3">
      <c r="B58" s="12"/>
      <c r="C58" s="41"/>
      <c r="D58" s="123" t="str">
        <f>CONCATENATE(B55,"d")</f>
        <v>1.6d</v>
      </c>
      <c r="E58" s="46"/>
      <c r="F58" s="46"/>
      <c r="G58" s="46"/>
      <c r="H58" s="46"/>
      <c r="I58" s="46"/>
      <c r="J58" s="46"/>
      <c r="K58" s="46"/>
      <c r="L58" s="49" t="str">
        <f>IFERROR(IF(ISBLANK(K58),"",((IF(K58&lt;H58,K58/H58,1)-IF(J58&lt;H58,J58/H58,1)))/(1+$E$11)^I58)*(G58),"Not calculated")</f>
        <v>Not calculated</v>
      </c>
      <c r="M58" s="36"/>
    </row>
    <row r="59" spans="2:13" ht="33" customHeight="1" thickBot="1" x14ac:dyDescent="0.3">
      <c r="B59" s="12"/>
      <c r="C59" s="41"/>
      <c r="D59" s="123" t="str">
        <f>CONCATENATE(B55,"e")</f>
        <v>1.6e</v>
      </c>
      <c r="E59" s="46"/>
      <c r="F59" s="46"/>
      <c r="G59" s="46"/>
      <c r="H59" s="46"/>
      <c r="I59" s="46"/>
      <c r="J59" s="46"/>
      <c r="K59" s="46"/>
      <c r="L59" s="49" t="str">
        <f>IFERROR(IF(ISBLANK(K59),"",((IF(K59&lt;H59,K59/H59,1)-IF(J59&lt;H59,J59/H59,1)))/(1+$E$11)^I59)*(G59),"Not calculated")</f>
        <v>Not calculated</v>
      </c>
      <c r="M59" s="36"/>
    </row>
    <row r="60" spans="2:13" ht="27.95" customHeight="1" thickBot="1" x14ac:dyDescent="0.3">
      <c r="B60" s="12"/>
      <c r="C60" s="13"/>
      <c r="D60" s="13"/>
      <c r="E60" s="13"/>
      <c r="F60" s="13"/>
      <c r="G60" s="13"/>
      <c r="H60" s="13"/>
      <c r="I60" s="13"/>
      <c r="J60" s="13"/>
      <c r="K60" s="13"/>
      <c r="L60" s="67"/>
      <c r="M60" s="36"/>
    </row>
    <row r="61" spans="2:13" ht="90" customHeight="1" x14ac:dyDescent="0.25">
      <c r="B61" s="12"/>
      <c r="C61" s="179" t="s">
        <v>39</v>
      </c>
      <c r="D61" s="180"/>
      <c r="E61" s="180"/>
      <c r="F61" s="180"/>
      <c r="G61" s="181"/>
      <c r="H61" s="179" t="s">
        <v>94</v>
      </c>
      <c r="I61" s="180"/>
      <c r="J61" s="180"/>
      <c r="K61" s="180"/>
      <c r="L61" s="181"/>
    </row>
    <row r="62" spans="2:13" s="64" customFormat="1" ht="57" customHeight="1" thickBot="1" x14ac:dyDescent="0.3">
      <c r="C62" s="63" t="s">
        <v>6</v>
      </c>
      <c r="D62" s="182" t="s">
        <v>7</v>
      </c>
      <c r="E62" s="182"/>
      <c r="F62" s="43" t="s">
        <v>31</v>
      </c>
      <c r="G62" s="44" t="s">
        <v>9</v>
      </c>
      <c r="H62" s="42" t="s">
        <v>38</v>
      </c>
      <c r="I62" s="43" t="s">
        <v>41</v>
      </c>
      <c r="J62" s="43" t="s">
        <v>42</v>
      </c>
      <c r="K62" s="43" t="s">
        <v>43</v>
      </c>
      <c r="L62" s="44" t="s">
        <v>75</v>
      </c>
      <c r="M62" s="15"/>
    </row>
    <row r="63" spans="2:13" ht="33" customHeight="1" thickBot="1" x14ac:dyDescent="0.3">
      <c r="B63" s="121" t="str">
        <f>CONCATENATE($B$11+0.7)</f>
        <v>1.7</v>
      </c>
      <c r="C63" s="46"/>
      <c r="D63" s="122" t="str">
        <f>CONCATENATE(B63,"a")</f>
        <v>1.7a</v>
      </c>
      <c r="E63" s="46"/>
      <c r="F63" s="46"/>
      <c r="G63" s="46"/>
      <c r="H63" s="46"/>
      <c r="I63" s="46"/>
      <c r="J63" s="46"/>
      <c r="K63" s="46"/>
      <c r="L63" s="49" t="str">
        <f>IFERROR(IF(ISBLANK(K63),"",((IF(K63&lt;H63,K63/H63,1)-IF(J63&lt;H63,J63/H63,1)))/(1+$E$11)^I63)*(G63),"Not calculated")</f>
        <v>Not calculated</v>
      </c>
      <c r="M63" s="36"/>
    </row>
    <row r="64" spans="2:13" ht="33" customHeight="1" thickBot="1" x14ac:dyDescent="0.3">
      <c r="B64" s="12"/>
      <c r="C64" s="40"/>
      <c r="D64" s="123" t="str">
        <f>CONCATENATE(B63,"b")</f>
        <v>1.7b</v>
      </c>
      <c r="E64" s="46"/>
      <c r="F64" s="46"/>
      <c r="G64" s="46"/>
      <c r="H64" s="46"/>
      <c r="I64" s="46"/>
      <c r="J64" s="46"/>
      <c r="K64" s="46"/>
      <c r="L64" s="49" t="str">
        <f>IFERROR(IF(ISBLANK(K64),"",((IF(K64&lt;H64,K64/H64,1)-IF(J64&lt;H64,J64/H64,1)))/(1+$E$11)^I64)*(G64),"Not calculated")</f>
        <v>Not calculated</v>
      </c>
      <c r="M64" s="36"/>
    </row>
    <row r="65" spans="2:13" ht="33" customHeight="1" thickBot="1" x14ac:dyDescent="0.3">
      <c r="B65" s="12"/>
      <c r="C65" s="41"/>
      <c r="D65" s="123" t="str">
        <f>CONCATENATE(B63,"c")</f>
        <v>1.7c</v>
      </c>
      <c r="E65" s="46"/>
      <c r="F65" s="46"/>
      <c r="G65" s="46"/>
      <c r="H65" s="46"/>
      <c r="I65" s="46"/>
      <c r="J65" s="46"/>
      <c r="K65" s="46"/>
      <c r="L65" s="49" t="str">
        <f>IFERROR(IF(ISBLANK(K65),"",((IF(K65&lt;H65,K65/H65,1)-IF(J65&lt;H65,J65/H65,1)))/(1+$E$11)^I65)*(G65),"Not calculated")</f>
        <v>Not calculated</v>
      </c>
      <c r="M65" s="36"/>
    </row>
    <row r="66" spans="2:13" ht="33" customHeight="1" thickBot="1" x14ac:dyDescent="0.3">
      <c r="B66" s="12"/>
      <c r="C66" s="41"/>
      <c r="D66" s="123" t="str">
        <f>CONCATENATE(B63,"d")</f>
        <v>1.7d</v>
      </c>
      <c r="E66" s="46"/>
      <c r="F66" s="46"/>
      <c r="G66" s="46"/>
      <c r="H66" s="46"/>
      <c r="I66" s="46"/>
      <c r="J66" s="46"/>
      <c r="K66" s="46"/>
      <c r="L66" s="49" t="str">
        <f>IFERROR(IF(ISBLANK(K66),"",((IF(K66&lt;H66,K66/H66,1)-IF(J66&lt;H66,J66/H66,1)))/(1+$E$11)^I66)*(G66),"Not calculated")</f>
        <v>Not calculated</v>
      </c>
      <c r="M66" s="36"/>
    </row>
    <row r="67" spans="2:13" ht="33" customHeight="1" thickBot="1" x14ac:dyDescent="0.3">
      <c r="B67" s="12"/>
      <c r="C67" s="41"/>
      <c r="D67" s="123" t="str">
        <f>CONCATENATE(B63,"e")</f>
        <v>1.7e</v>
      </c>
      <c r="E67" s="46"/>
      <c r="F67" s="46"/>
      <c r="G67" s="46"/>
      <c r="H67" s="46"/>
      <c r="I67" s="46"/>
      <c r="J67" s="46"/>
      <c r="K67" s="46"/>
      <c r="L67" s="49" t="str">
        <f>IFERROR(IF(ISBLANK(K67),"",((IF(K67&lt;H67,K67/H67,1)-IF(J67&lt;H67,J67/H67,1)))/(1+$E$11)^I67)*(G67),"Not calculated")</f>
        <v>Not calculated</v>
      </c>
      <c r="M67" s="36"/>
    </row>
    <row r="68" spans="2:13" ht="27.95" customHeight="1" thickBot="1" x14ac:dyDescent="0.3">
      <c r="B68" s="12"/>
      <c r="C68" s="13"/>
      <c r="D68" s="13"/>
      <c r="E68" s="13"/>
      <c r="F68" s="13"/>
      <c r="G68" s="13"/>
      <c r="H68" s="13"/>
      <c r="I68" s="13"/>
      <c r="J68" s="13"/>
      <c r="K68" s="13"/>
      <c r="L68" s="67"/>
      <c r="M68" s="36"/>
    </row>
    <row r="69" spans="2:13" ht="90" customHeight="1" x14ac:dyDescent="0.25">
      <c r="B69" s="12"/>
      <c r="C69" s="179" t="s">
        <v>39</v>
      </c>
      <c r="D69" s="180"/>
      <c r="E69" s="180"/>
      <c r="F69" s="180"/>
      <c r="G69" s="181"/>
      <c r="H69" s="179" t="s">
        <v>94</v>
      </c>
      <c r="I69" s="180"/>
      <c r="J69" s="180"/>
      <c r="K69" s="180"/>
      <c r="L69" s="181"/>
    </row>
    <row r="70" spans="2:13" s="64" customFormat="1" ht="57" customHeight="1" thickBot="1" x14ac:dyDescent="0.3">
      <c r="C70" s="63" t="s">
        <v>6</v>
      </c>
      <c r="D70" s="182" t="s">
        <v>7</v>
      </c>
      <c r="E70" s="182"/>
      <c r="F70" s="43" t="s">
        <v>31</v>
      </c>
      <c r="G70" s="44" t="s">
        <v>9</v>
      </c>
      <c r="H70" s="42" t="s">
        <v>38</v>
      </c>
      <c r="I70" s="43" t="s">
        <v>41</v>
      </c>
      <c r="J70" s="43" t="s">
        <v>42</v>
      </c>
      <c r="K70" s="43" t="s">
        <v>43</v>
      </c>
      <c r="L70" s="44" t="s">
        <v>75</v>
      </c>
      <c r="M70" s="15"/>
    </row>
    <row r="71" spans="2:13" ht="33" customHeight="1" thickBot="1" x14ac:dyDescent="0.3">
      <c r="B71" s="121" t="str">
        <f>CONCATENATE($B$11+0.8)</f>
        <v>1.8</v>
      </c>
      <c r="C71" s="46"/>
      <c r="D71" s="122" t="str">
        <f>CONCATENATE(B71,"a")</f>
        <v>1.8a</v>
      </c>
      <c r="E71" s="46"/>
      <c r="F71" s="46"/>
      <c r="G71" s="46"/>
      <c r="H71" s="46"/>
      <c r="I71" s="46"/>
      <c r="J71" s="46"/>
      <c r="K71" s="46"/>
      <c r="L71" s="49" t="str">
        <f>IFERROR(IF(ISBLANK(K71),"",((IF(K71&lt;H71,K71/H71,1)-IF(J71&lt;H71,J71/H71,1)))/(1+$E$11)^I71)*(G71),"Not calculated")</f>
        <v>Not calculated</v>
      </c>
      <c r="M71" s="36"/>
    </row>
    <row r="72" spans="2:13" ht="33" customHeight="1" thickBot="1" x14ac:dyDescent="0.3">
      <c r="B72" s="12"/>
      <c r="C72" s="40"/>
      <c r="D72" s="123" t="str">
        <f>CONCATENATE(B71,"b")</f>
        <v>1.8b</v>
      </c>
      <c r="E72" s="46"/>
      <c r="F72" s="46"/>
      <c r="G72" s="46"/>
      <c r="H72" s="46"/>
      <c r="I72" s="46"/>
      <c r="J72" s="46"/>
      <c r="K72" s="46"/>
      <c r="L72" s="49" t="str">
        <f>IFERROR(IF(ISBLANK(K72),"",((IF(K72&lt;H72,K72/H72,1)-IF(J72&lt;H72,J72/H72,1)))/(1+$E$11)^I72)*(G72),"Not calculated")</f>
        <v>Not calculated</v>
      </c>
      <c r="M72" s="36"/>
    </row>
    <row r="73" spans="2:13" ht="33" customHeight="1" thickBot="1" x14ac:dyDescent="0.3">
      <c r="B73" s="12"/>
      <c r="C73" s="41"/>
      <c r="D73" s="123" t="str">
        <f>CONCATENATE(B71,"c")</f>
        <v>1.8c</v>
      </c>
      <c r="E73" s="46"/>
      <c r="F73" s="46"/>
      <c r="G73" s="46"/>
      <c r="H73" s="46"/>
      <c r="I73" s="46"/>
      <c r="J73" s="46"/>
      <c r="K73" s="46"/>
      <c r="L73" s="49" t="str">
        <f>IFERROR(IF(ISBLANK(K73),"",((IF(K73&lt;H73,K73/H73,1)-IF(J73&lt;H73,J73/H73,1)))/(1+$E$11)^I73)*(G73),"Not calculated")</f>
        <v>Not calculated</v>
      </c>
      <c r="M73" s="36"/>
    </row>
    <row r="74" spans="2:13" ht="33" customHeight="1" thickBot="1" x14ac:dyDescent="0.3">
      <c r="B74" s="12"/>
      <c r="C74" s="41"/>
      <c r="D74" s="123" t="str">
        <f>CONCATENATE(B71,"d")</f>
        <v>1.8d</v>
      </c>
      <c r="E74" s="46"/>
      <c r="F74" s="46"/>
      <c r="G74" s="46"/>
      <c r="H74" s="46"/>
      <c r="I74" s="46"/>
      <c r="J74" s="46"/>
      <c r="K74" s="46"/>
      <c r="L74" s="49" t="str">
        <f>IFERROR(IF(ISBLANK(K74),"",((IF(K74&lt;H74,K74/H74,1)-IF(J74&lt;H74,J74/H74,1)))/(1+$E$11)^I74)*(G74),"Not calculated")</f>
        <v>Not calculated</v>
      </c>
      <c r="M74" s="36"/>
    </row>
    <row r="75" spans="2:13" ht="33" customHeight="1" thickBot="1" x14ac:dyDescent="0.3">
      <c r="B75" s="12"/>
      <c r="C75" s="41"/>
      <c r="D75" s="123" t="str">
        <f>CONCATENATE(B71,"e")</f>
        <v>1.8e</v>
      </c>
      <c r="E75" s="46"/>
      <c r="F75" s="46"/>
      <c r="G75" s="46"/>
      <c r="H75" s="46"/>
      <c r="I75" s="46"/>
      <c r="J75" s="46"/>
      <c r="K75" s="46"/>
      <c r="L75" s="49" t="str">
        <f>IFERROR(IF(ISBLANK(K75),"",((IF(K75&lt;H75,K75/H75,1)-IF(J75&lt;H75,J75/H75,1)))/(1+$E$11)^I75)*(G75),"Not calculated")</f>
        <v>Not calculated</v>
      </c>
      <c r="M75" s="36"/>
    </row>
    <row r="76" spans="2:13" ht="27.95" customHeight="1" thickBot="1" x14ac:dyDescent="0.3">
      <c r="B76" s="12"/>
      <c r="C76" s="13"/>
      <c r="D76" s="13"/>
      <c r="E76" s="13"/>
      <c r="F76" s="13"/>
      <c r="G76" s="13"/>
      <c r="H76" s="13"/>
      <c r="I76" s="13"/>
      <c r="J76" s="13"/>
      <c r="K76" s="13"/>
      <c r="L76" s="67"/>
      <c r="M76" s="36"/>
    </row>
    <row r="77" spans="2:13" ht="90" customHeight="1" x14ac:dyDescent="0.25">
      <c r="B77" s="12"/>
      <c r="C77" s="179" t="s">
        <v>39</v>
      </c>
      <c r="D77" s="180"/>
      <c r="E77" s="180"/>
      <c r="F77" s="180"/>
      <c r="G77" s="181"/>
      <c r="H77" s="179" t="s">
        <v>94</v>
      </c>
      <c r="I77" s="180"/>
      <c r="J77" s="180"/>
      <c r="K77" s="180"/>
      <c r="L77" s="181"/>
    </row>
    <row r="78" spans="2:13" s="64" customFormat="1" ht="57" customHeight="1" thickBot="1" x14ac:dyDescent="0.3">
      <c r="C78" s="63" t="s">
        <v>6</v>
      </c>
      <c r="D78" s="182" t="s">
        <v>7</v>
      </c>
      <c r="E78" s="182"/>
      <c r="F78" s="43" t="s">
        <v>31</v>
      </c>
      <c r="G78" s="44" t="s">
        <v>9</v>
      </c>
      <c r="H78" s="42" t="s">
        <v>38</v>
      </c>
      <c r="I78" s="43" t="s">
        <v>41</v>
      </c>
      <c r="J78" s="68" t="s">
        <v>44</v>
      </c>
      <c r="K78" s="69" t="s">
        <v>45</v>
      </c>
      <c r="L78" s="44" t="s">
        <v>75</v>
      </c>
      <c r="M78" s="15"/>
    </row>
    <row r="79" spans="2:13" ht="33" customHeight="1" thickBot="1" x14ac:dyDescent="0.3">
      <c r="B79" s="121" t="str">
        <f>CONCATENATE($B$11+0.9)</f>
        <v>1.9</v>
      </c>
      <c r="C79" s="46"/>
      <c r="D79" s="122" t="str">
        <f>CONCATENATE(B79,"a")</f>
        <v>1.9a</v>
      </c>
      <c r="E79" s="46"/>
      <c r="F79" s="46"/>
      <c r="G79" s="46"/>
      <c r="H79" s="46"/>
      <c r="I79" s="46"/>
      <c r="J79" s="46"/>
      <c r="K79" s="46"/>
      <c r="L79" s="49" t="str">
        <f>IFERROR(IF(ISBLANK(K79),"",((IF(K79&lt;H79,K79/H79,1)-IF(J79&lt;H79,J79/H79,1)))/(1+$E$11)^I79)*(G79),"Not calculated")</f>
        <v>Not calculated</v>
      </c>
      <c r="M79" s="36"/>
    </row>
    <row r="80" spans="2:13" ht="33" customHeight="1" thickBot="1" x14ac:dyDescent="0.3">
      <c r="B80" s="12"/>
      <c r="C80" s="40"/>
      <c r="D80" s="123" t="str">
        <f>CONCATENATE(B79,"b")</f>
        <v>1.9b</v>
      </c>
      <c r="E80" s="46"/>
      <c r="F80" s="46"/>
      <c r="G80" s="46"/>
      <c r="H80" s="46"/>
      <c r="I80" s="46"/>
      <c r="J80" s="46"/>
      <c r="K80" s="46"/>
      <c r="L80" s="49" t="str">
        <f>IFERROR(IF(ISBLANK(K80),"",((IF(K80&lt;H80,K80/H80,1)-IF(J80&lt;H80,J80/H80,1)))/(1+$E$11)^I80)*(G80),"Not calculated")</f>
        <v>Not calculated</v>
      </c>
      <c r="M80" s="36"/>
    </row>
    <row r="81" spans="2:13" ht="33" customHeight="1" thickBot="1" x14ac:dyDescent="0.3">
      <c r="B81" s="12"/>
      <c r="C81" s="41"/>
      <c r="D81" s="123" t="str">
        <f>CONCATENATE(B79,"c")</f>
        <v>1.9c</v>
      </c>
      <c r="E81" s="46"/>
      <c r="F81" s="46"/>
      <c r="G81" s="46"/>
      <c r="H81" s="46"/>
      <c r="I81" s="46"/>
      <c r="J81" s="46"/>
      <c r="K81" s="46"/>
      <c r="L81" s="49" t="str">
        <f>IFERROR(IF(ISBLANK(K81),"",((IF(K81&lt;H81,K81/H81,1)-IF(J81&lt;H81,J81/H81,1)))/(1+$E$11)^I81)*(G81),"Not calculated")</f>
        <v>Not calculated</v>
      </c>
      <c r="M81" s="36"/>
    </row>
    <row r="82" spans="2:13" ht="33" customHeight="1" thickBot="1" x14ac:dyDescent="0.3">
      <c r="B82" s="12"/>
      <c r="C82" s="41"/>
      <c r="D82" s="123" t="str">
        <f>CONCATENATE(B79,"d")</f>
        <v>1.9d</v>
      </c>
      <c r="E82" s="46"/>
      <c r="F82" s="46"/>
      <c r="G82" s="46"/>
      <c r="H82" s="46"/>
      <c r="I82" s="46"/>
      <c r="J82" s="46"/>
      <c r="K82" s="46"/>
      <c r="L82" s="49" t="str">
        <f>IFERROR(IF(ISBLANK(K82),"",((IF(K82&lt;H82,K82/H82,1)-IF(J82&lt;H82,J82/H82,1)))/(1+$E$11)^I82)*(G82),"Not calculated")</f>
        <v>Not calculated</v>
      </c>
      <c r="M82" s="36"/>
    </row>
    <row r="83" spans="2:13" ht="33" customHeight="1" thickBot="1" x14ac:dyDescent="0.3">
      <c r="B83" s="12"/>
      <c r="C83" s="41"/>
      <c r="D83" s="123" t="str">
        <f>CONCATENATE(B79,"e")</f>
        <v>1.9e</v>
      </c>
      <c r="E83" s="46"/>
      <c r="F83" s="46"/>
      <c r="G83" s="46"/>
      <c r="H83" s="46"/>
      <c r="I83" s="46"/>
      <c r="J83" s="46"/>
      <c r="K83" s="46"/>
      <c r="L83" s="49" t="str">
        <f>IFERROR(IF(ISBLANK(K83),"",((IF(K83&lt;H83,K83/H83,1)-IF(J83&lt;H83,J83/H83,1)))/(1+$E$11)^I83)*(G83),"Not calculated")</f>
        <v>Not calculated</v>
      </c>
      <c r="M83" s="36"/>
    </row>
    <row r="84" spans="2:13" ht="27.95" customHeight="1" thickBot="1" x14ac:dyDescent="0.3">
      <c r="B84" s="12"/>
      <c r="C84" s="13"/>
      <c r="D84" s="13"/>
      <c r="E84" s="13"/>
      <c r="F84" s="13"/>
      <c r="G84" s="13"/>
      <c r="H84" s="13"/>
      <c r="I84" s="13"/>
      <c r="J84" s="13"/>
      <c r="K84" s="13"/>
      <c r="L84" s="67"/>
      <c r="M84" s="36"/>
    </row>
    <row r="85" spans="2:13" ht="90" customHeight="1" x14ac:dyDescent="0.25">
      <c r="B85" s="12"/>
      <c r="C85" s="179" t="s">
        <v>39</v>
      </c>
      <c r="D85" s="180"/>
      <c r="E85" s="180"/>
      <c r="F85" s="180"/>
      <c r="G85" s="181"/>
      <c r="H85" s="179" t="s">
        <v>94</v>
      </c>
      <c r="I85" s="180"/>
      <c r="J85" s="180"/>
      <c r="K85" s="180"/>
      <c r="L85" s="181"/>
    </row>
    <row r="86" spans="2:13" s="64" customFormat="1" ht="57" customHeight="1" thickBot="1" x14ac:dyDescent="0.3">
      <c r="C86" s="63" t="s">
        <v>6</v>
      </c>
      <c r="D86" s="182" t="s">
        <v>7</v>
      </c>
      <c r="E86" s="182"/>
      <c r="F86" s="43" t="s">
        <v>31</v>
      </c>
      <c r="G86" s="44" t="s">
        <v>9</v>
      </c>
      <c r="H86" s="42" t="s">
        <v>38</v>
      </c>
      <c r="I86" s="43" t="s">
        <v>41</v>
      </c>
      <c r="J86" s="68" t="s">
        <v>44</v>
      </c>
      <c r="K86" s="69" t="s">
        <v>45</v>
      </c>
      <c r="L86" s="44" t="s">
        <v>75</v>
      </c>
      <c r="M86" s="15"/>
    </row>
    <row r="87" spans="2:13" ht="33" customHeight="1" thickBot="1" x14ac:dyDescent="0.3">
      <c r="B87" s="121" t="str">
        <f>$B$11&amp;TEXT(".10",".00")</f>
        <v>1.10</v>
      </c>
      <c r="C87" s="46"/>
      <c r="D87" s="122" t="str">
        <f>CONCATENATE(B87,"a")</f>
        <v>1.10a</v>
      </c>
      <c r="E87" s="46"/>
      <c r="F87" s="46"/>
      <c r="G87" s="46"/>
      <c r="H87" s="46"/>
      <c r="I87" s="46"/>
      <c r="J87" s="46"/>
      <c r="K87" s="46"/>
      <c r="L87" s="49" t="str">
        <f>IFERROR(IF(ISBLANK(K87),"",((IF(K87&lt;H87,K87/H87,1)-IF(J87&lt;H87,J87/H87,1)))/(1+$E$11)^I87)*(G87),"Not calculated")</f>
        <v>Not calculated</v>
      </c>
      <c r="M87" s="36"/>
    </row>
    <row r="88" spans="2:13" ht="33" customHeight="1" thickBot="1" x14ac:dyDescent="0.3">
      <c r="B88" s="12"/>
      <c r="C88" s="40"/>
      <c r="D88" s="122" t="str">
        <f>CONCATENATE(B87,"b")</f>
        <v>1.10b</v>
      </c>
      <c r="E88" s="46"/>
      <c r="F88" s="46"/>
      <c r="G88" s="46"/>
      <c r="H88" s="46"/>
      <c r="I88" s="46"/>
      <c r="J88" s="46"/>
      <c r="K88" s="46"/>
      <c r="L88" s="49" t="str">
        <f>IFERROR(IF(ISBLANK(K88),"",((IF(K88&lt;H88,K88/H88,1)-IF(J88&lt;H88,J88/H88,1)))/(1+$E$11)^I88)*(G88),"Not calculated")</f>
        <v>Not calculated</v>
      </c>
      <c r="M88" s="36"/>
    </row>
    <row r="89" spans="2:13" ht="33" customHeight="1" thickBot="1" x14ac:dyDescent="0.3">
      <c r="B89" s="12"/>
      <c r="C89" s="41"/>
      <c r="D89" s="122" t="str">
        <f>CONCATENATE(B87,"c")</f>
        <v>1.10c</v>
      </c>
      <c r="E89" s="46"/>
      <c r="F89" s="46"/>
      <c r="G89" s="46"/>
      <c r="H89" s="46"/>
      <c r="I89" s="46"/>
      <c r="J89" s="46"/>
      <c r="K89" s="46"/>
      <c r="L89" s="49" t="str">
        <f>IFERROR(IF(ISBLANK(K89),"",((IF(K89&lt;H89,K89/H89,1)-IF(J89&lt;H89,J89/H89,1)))/(1+$E$11)^I89)*(G89),"Not calculated")</f>
        <v>Not calculated</v>
      </c>
      <c r="M89" s="36"/>
    </row>
    <row r="90" spans="2:13" ht="33" customHeight="1" thickBot="1" x14ac:dyDescent="0.3">
      <c r="B90" s="12"/>
      <c r="C90" s="41"/>
      <c r="D90" s="122" t="str">
        <f>CONCATENATE(B87,"d")</f>
        <v>1.10d</v>
      </c>
      <c r="E90" s="46"/>
      <c r="F90" s="46"/>
      <c r="G90" s="46"/>
      <c r="H90" s="46"/>
      <c r="I90" s="46"/>
      <c r="J90" s="46"/>
      <c r="K90" s="46"/>
      <c r="L90" s="49" t="str">
        <f>IFERROR(IF(ISBLANK(K90),"",((IF(K90&lt;H90,K90/H90,1)-IF(J90&lt;H90,J90/H90,1)))/(1+$E$11)^I90)*(G90),"Not calculated")</f>
        <v>Not calculated</v>
      </c>
      <c r="M90" s="36"/>
    </row>
    <row r="91" spans="2:13" ht="33" customHeight="1" thickBot="1" x14ac:dyDescent="0.3">
      <c r="B91" s="12"/>
      <c r="C91" s="41"/>
      <c r="D91" s="122" t="str">
        <f>CONCATENATE(B87,"e")</f>
        <v>1.10e</v>
      </c>
      <c r="E91" s="46"/>
      <c r="F91" s="46"/>
      <c r="G91" s="46"/>
      <c r="H91" s="46"/>
      <c r="I91" s="46"/>
      <c r="J91" s="46"/>
      <c r="K91" s="46"/>
      <c r="L91" s="49" t="str">
        <f>IFERROR(IF(ISBLANK(K91),"",((IF(K91&lt;H91,K91/H91,1)-IF(J91&lt;H91,J91/H91,1)))/(1+$E$11)^I91)*(G91),"Not calculated")</f>
        <v>Not calculated</v>
      </c>
      <c r="M91" s="36"/>
    </row>
    <row r="92" spans="2:13" ht="27.95" customHeight="1" thickBot="1" x14ac:dyDescent="0.3">
      <c r="B92" s="12"/>
      <c r="C92" s="13"/>
      <c r="D92" s="13"/>
      <c r="E92" s="13"/>
      <c r="F92" s="13"/>
      <c r="G92" s="13"/>
      <c r="H92" s="13"/>
      <c r="I92" s="13"/>
      <c r="J92" s="13"/>
      <c r="K92" s="13"/>
      <c r="L92" s="67"/>
      <c r="M92" s="36"/>
    </row>
    <row r="93" spans="2:13" ht="90" customHeight="1" x14ac:dyDescent="0.25">
      <c r="B93" s="12"/>
      <c r="C93" s="179" t="s">
        <v>39</v>
      </c>
      <c r="D93" s="180"/>
      <c r="E93" s="180"/>
      <c r="F93" s="180"/>
      <c r="G93" s="181"/>
      <c r="H93" s="179" t="s">
        <v>94</v>
      </c>
      <c r="I93" s="180"/>
      <c r="J93" s="180"/>
      <c r="K93" s="180"/>
      <c r="L93" s="181"/>
    </row>
    <row r="94" spans="2:13" s="64" customFormat="1" ht="57" customHeight="1" thickBot="1" x14ac:dyDescent="0.3">
      <c r="C94" s="63" t="s">
        <v>6</v>
      </c>
      <c r="D94" s="182" t="s">
        <v>7</v>
      </c>
      <c r="E94" s="182"/>
      <c r="F94" s="43" t="s">
        <v>31</v>
      </c>
      <c r="G94" s="44" t="s">
        <v>9</v>
      </c>
      <c r="H94" s="42" t="s">
        <v>38</v>
      </c>
      <c r="I94" s="43" t="s">
        <v>41</v>
      </c>
      <c r="J94" s="68" t="s">
        <v>44</v>
      </c>
      <c r="K94" s="69" t="s">
        <v>45</v>
      </c>
      <c r="L94" s="44" t="s">
        <v>75</v>
      </c>
      <c r="M94" s="15"/>
    </row>
    <row r="95" spans="2:13" ht="33" customHeight="1" thickBot="1" x14ac:dyDescent="0.3">
      <c r="B95" s="121" t="str">
        <f>CONCATENATE($B$11+0.11)</f>
        <v>1.11</v>
      </c>
      <c r="C95" s="46"/>
      <c r="D95" s="122" t="str">
        <f>CONCATENATE(B95,"a")</f>
        <v>1.11a</v>
      </c>
      <c r="E95" s="46"/>
      <c r="F95" s="46"/>
      <c r="G95" s="46"/>
      <c r="H95" s="46"/>
      <c r="I95" s="46"/>
      <c r="J95" s="46"/>
      <c r="K95" s="46"/>
      <c r="L95" s="49" t="str">
        <f>IFERROR(IF(ISBLANK(K95),"",((IF(K95&lt;H95,K95/H95,1)-IF(J95&lt;H95,J95/H95,1)))/(1+$E$11)^I95)*(G95),"Not calculated")</f>
        <v>Not calculated</v>
      </c>
      <c r="M95" s="36"/>
    </row>
    <row r="96" spans="2:13" ht="33" customHeight="1" thickBot="1" x14ac:dyDescent="0.3">
      <c r="B96" s="12"/>
      <c r="C96" s="40"/>
      <c r="D96" s="123" t="str">
        <f>CONCATENATE(B95,"b")</f>
        <v>1.11b</v>
      </c>
      <c r="E96" s="46"/>
      <c r="F96" s="46"/>
      <c r="G96" s="46"/>
      <c r="H96" s="46"/>
      <c r="I96" s="46"/>
      <c r="J96" s="46"/>
      <c r="K96" s="46"/>
      <c r="L96" s="49" t="str">
        <f>IFERROR(IF(ISBLANK(K96),"",((IF(K96&lt;H96,K96/H96,1)-IF(J96&lt;H96,J96/H96,1)))/(1+$E$11)^I96)*(G96),"Not calculated")</f>
        <v>Not calculated</v>
      </c>
      <c r="M96" s="36"/>
    </row>
    <row r="97" spans="2:13" ht="33" customHeight="1" thickBot="1" x14ac:dyDescent="0.3">
      <c r="B97" s="12"/>
      <c r="C97" s="41"/>
      <c r="D97" s="123" t="str">
        <f>CONCATENATE(B95,"c")</f>
        <v>1.11c</v>
      </c>
      <c r="E97" s="46"/>
      <c r="F97" s="46"/>
      <c r="G97" s="46"/>
      <c r="H97" s="46"/>
      <c r="I97" s="46"/>
      <c r="J97" s="46"/>
      <c r="K97" s="46"/>
      <c r="L97" s="49" t="str">
        <f>IFERROR(IF(ISBLANK(K97),"",((IF(K97&lt;H97,K97/H97,1)-IF(J97&lt;H97,J97/H97,1)))/(1+$E$11)^I97)*(G97),"Not calculated")</f>
        <v>Not calculated</v>
      </c>
      <c r="M97" s="36"/>
    </row>
    <row r="98" spans="2:13" ht="33" customHeight="1" thickBot="1" x14ac:dyDescent="0.3">
      <c r="B98" s="12"/>
      <c r="C98" s="41"/>
      <c r="D98" s="123" t="str">
        <f>CONCATENATE(B95,"d")</f>
        <v>1.11d</v>
      </c>
      <c r="E98" s="46"/>
      <c r="F98" s="46"/>
      <c r="G98" s="46"/>
      <c r="H98" s="46"/>
      <c r="I98" s="46"/>
      <c r="J98" s="46"/>
      <c r="K98" s="46"/>
      <c r="L98" s="49" t="str">
        <f>IFERROR(IF(ISBLANK(K98),"",((IF(K98&lt;H98,K98/H98,1)-IF(J98&lt;H98,J98/H98,1)))/(1+$E$11)^I98)*(G98),"Not calculated")</f>
        <v>Not calculated</v>
      </c>
      <c r="M98" s="36"/>
    </row>
    <row r="99" spans="2:13" ht="33" customHeight="1" thickBot="1" x14ac:dyDescent="0.3">
      <c r="B99" s="12"/>
      <c r="C99" s="41"/>
      <c r="D99" s="123" t="str">
        <f>CONCATENATE(B95,"e")</f>
        <v>1.11e</v>
      </c>
      <c r="E99" s="46"/>
      <c r="F99" s="46"/>
      <c r="G99" s="46"/>
      <c r="H99" s="46"/>
      <c r="I99" s="46"/>
      <c r="J99" s="46"/>
      <c r="K99" s="46"/>
      <c r="L99" s="49" t="str">
        <f>IFERROR(IF(ISBLANK(K99),"",((IF(K99&lt;H99,K99/H99,1)-IF(J99&lt;H99,J99/H99,1)))/(1+$E$11)^I99)*(G99),"Not calculated")</f>
        <v>Not calculated</v>
      </c>
      <c r="M99" s="36"/>
    </row>
    <row r="100" spans="2:13" ht="27.95" customHeight="1" thickBot="1" x14ac:dyDescent="0.3">
      <c r="B100" s="12"/>
      <c r="C100" s="13"/>
      <c r="D100" s="13"/>
      <c r="E100" s="13"/>
      <c r="F100" s="13"/>
      <c r="G100" s="13"/>
      <c r="H100" s="13"/>
      <c r="I100" s="13"/>
      <c r="J100" s="13"/>
      <c r="K100" s="13"/>
      <c r="L100" s="67"/>
      <c r="M100" s="36"/>
    </row>
    <row r="101" spans="2:13" ht="90" customHeight="1" x14ac:dyDescent="0.25">
      <c r="B101" s="12"/>
      <c r="C101" s="179" t="s">
        <v>39</v>
      </c>
      <c r="D101" s="180"/>
      <c r="E101" s="180"/>
      <c r="F101" s="180"/>
      <c r="G101" s="181"/>
      <c r="H101" s="179" t="s">
        <v>94</v>
      </c>
      <c r="I101" s="180"/>
      <c r="J101" s="180"/>
      <c r="K101" s="180"/>
      <c r="L101" s="181"/>
    </row>
    <row r="102" spans="2:13" s="64" customFormat="1" ht="57" customHeight="1" thickBot="1" x14ac:dyDescent="0.3">
      <c r="C102" s="63" t="s">
        <v>6</v>
      </c>
      <c r="D102" s="182" t="s">
        <v>7</v>
      </c>
      <c r="E102" s="182"/>
      <c r="F102" s="43" t="s">
        <v>31</v>
      </c>
      <c r="G102" s="44" t="s">
        <v>9</v>
      </c>
      <c r="H102" s="42" t="s">
        <v>38</v>
      </c>
      <c r="I102" s="43" t="s">
        <v>41</v>
      </c>
      <c r="J102" s="68" t="s">
        <v>44</v>
      </c>
      <c r="K102" s="69" t="s">
        <v>45</v>
      </c>
      <c r="L102" s="44" t="s">
        <v>75</v>
      </c>
      <c r="M102" s="15"/>
    </row>
    <row r="103" spans="2:13" ht="33" customHeight="1" thickBot="1" x14ac:dyDescent="0.3">
      <c r="B103" s="121" t="str">
        <f>CONCATENATE($B$11+0.12)</f>
        <v>1.12</v>
      </c>
      <c r="C103" s="46"/>
      <c r="D103" s="122" t="str">
        <f>CONCATENATE(B103,"a")</f>
        <v>1.12a</v>
      </c>
      <c r="E103" s="46"/>
      <c r="F103" s="46"/>
      <c r="G103" s="46"/>
      <c r="H103" s="46"/>
      <c r="I103" s="46"/>
      <c r="J103" s="46"/>
      <c r="K103" s="46"/>
      <c r="L103" s="49" t="str">
        <f>IFERROR(IF(ISBLANK(K103),"",((IF(K103&lt;H103,K103/H103,1)-IF(J103&lt;H103,J103/H103,1)))/(1+$E$11)^I103)*(G103),"Not calculated")</f>
        <v>Not calculated</v>
      </c>
      <c r="M103" s="36"/>
    </row>
    <row r="104" spans="2:13" ht="33" customHeight="1" thickBot="1" x14ac:dyDescent="0.3">
      <c r="B104" s="12"/>
      <c r="C104" s="40"/>
      <c r="D104" s="123" t="str">
        <f>CONCATENATE(B103,"b")</f>
        <v>1.12b</v>
      </c>
      <c r="E104" s="46"/>
      <c r="F104" s="46"/>
      <c r="G104" s="46"/>
      <c r="H104" s="46"/>
      <c r="I104" s="46"/>
      <c r="J104" s="46"/>
      <c r="K104" s="46"/>
      <c r="L104" s="49" t="str">
        <f>IFERROR(IF(ISBLANK(K104),"",((IF(K104&lt;H104,K104/H104,1)-IF(J104&lt;H104,J104/H104,1)))/(1+$E$11)^I104)*(G104),"Not calculated")</f>
        <v>Not calculated</v>
      </c>
      <c r="M104" s="36"/>
    </row>
    <row r="105" spans="2:13" ht="33" customHeight="1" thickBot="1" x14ac:dyDescent="0.3">
      <c r="B105" s="12"/>
      <c r="C105" s="41"/>
      <c r="D105" s="123" t="str">
        <f>CONCATENATE(B103,"c")</f>
        <v>1.12c</v>
      </c>
      <c r="E105" s="46"/>
      <c r="F105" s="46"/>
      <c r="G105" s="46"/>
      <c r="H105" s="46"/>
      <c r="I105" s="46"/>
      <c r="J105" s="46"/>
      <c r="K105" s="46"/>
      <c r="L105" s="49" t="str">
        <f>IFERROR(IF(ISBLANK(K105),"",((IF(K105&lt;H105,K105/H105,1)-IF(J105&lt;H105,J105/H105,1)))/(1+$E$11)^I105)*(G105),"Not calculated")</f>
        <v>Not calculated</v>
      </c>
      <c r="M105" s="36"/>
    </row>
    <row r="106" spans="2:13" ht="33" customHeight="1" thickBot="1" x14ac:dyDescent="0.3">
      <c r="B106" s="12"/>
      <c r="C106" s="41"/>
      <c r="D106" s="123" t="str">
        <f>CONCATENATE(B103,"d")</f>
        <v>1.12d</v>
      </c>
      <c r="E106" s="46"/>
      <c r="F106" s="46"/>
      <c r="G106" s="46"/>
      <c r="H106" s="46"/>
      <c r="I106" s="46"/>
      <c r="J106" s="46"/>
      <c r="K106" s="46"/>
      <c r="L106" s="49" t="str">
        <f>IFERROR(IF(ISBLANK(K106),"",((IF(K106&lt;H106,K106/H106,1)-IF(J106&lt;H106,J106/H106,1)))/(1+$E$11)^I106)*(G106),"Not calculated")</f>
        <v>Not calculated</v>
      </c>
      <c r="M106" s="36"/>
    </row>
    <row r="107" spans="2:13" ht="33" customHeight="1" thickBot="1" x14ac:dyDescent="0.3">
      <c r="B107" s="12"/>
      <c r="C107" s="41"/>
      <c r="D107" s="123" t="str">
        <f>CONCATENATE(B103,"e")</f>
        <v>1.12e</v>
      </c>
      <c r="E107" s="46"/>
      <c r="F107" s="46"/>
      <c r="G107" s="46"/>
      <c r="H107" s="46"/>
      <c r="I107" s="46"/>
      <c r="J107" s="46"/>
      <c r="K107" s="46"/>
      <c r="L107" s="49" t="str">
        <f>IFERROR(IF(ISBLANK(K107),"",((IF(K107&lt;H107,K107/H107,1)-IF(J107&lt;H107,J107/H107,1)))/(1+$E$11)^I107)*(G107),"Not calculated")</f>
        <v>Not calculated</v>
      </c>
      <c r="M107" s="36"/>
    </row>
    <row r="108" spans="2:13" ht="27.95" customHeight="1" thickBot="1" x14ac:dyDescent="0.3">
      <c r="B108" s="12"/>
      <c r="C108" s="13"/>
      <c r="D108" s="13"/>
      <c r="E108" s="13"/>
      <c r="F108" s="13"/>
      <c r="G108" s="13"/>
      <c r="H108" s="13"/>
      <c r="I108" s="13"/>
      <c r="J108" s="13"/>
      <c r="K108" s="13"/>
      <c r="L108" s="67"/>
      <c r="M108" s="36"/>
    </row>
    <row r="109" spans="2:13" ht="90" customHeight="1" x14ac:dyDescent="0.25">
      <c r="B109" s="12"/>
      <c r="C109" s="179" t="s">
        <v>39</v>
      </c>
      <c r="D109" s="180"/>
      <c r="E109" s="180"/>
      <c r="F109" s="180"/>
      <c r="G109" s="181"/>
      <c r="H109" s="179" t="s">
        <v>94</v>
      </c>
      <c r="I109" s="180"/>
      <c r="J109" s="180"/>
      <c r="K109" s="180"/>
      <c r="L109" s="181"/>
    </row>
    <row r="110" spans="2:13" s="64" customFormat="1" ht="57" customHeight="1" thickBot="1" x14ac:dyDescent="0.3">
      <c r="C110" s="63" t="s">
        <v>6</v>
      </c>
      <c r="D110" s="182" t="s">
        <v>7</v>
      </c>
      <c r="E110" s="182"/>
      <c r="F110" s="43" t="s">
        <v>31</v>
      </c>
      <c r="G110" s="44" t="s">
        <v>9</v>
      </c>
      <c r="H110" s="42" t="s">
        <v>38</v>
      </c>
      <c r="I110" s="43" t="s">
        <v>41</v>
      </c>
      <c r="J110" s="68" t="s">
        <v>44</v>
      </c>
      <c r="K110" s="69" t="s">
        <v>45</v>
      </c>
      <c r="L110" s="44" t="s">
        <v>75</v>
      </c>
      <c r="M110" s="15"/>
    </row>
    <row r="111" spans="2:13" ht="33" customHeight="1" thickBot="1" x14ac:dyDescent="0.3">
      <c r="B111" s="121" t="str">
        <f>CONCATENATE($B$11+0.13)</f>
        <v>1.13</v>
      </c>
      <c r="C111" s="46"/>
      <c r="D111" s="122" t="str">
        <f>CONCATENATE(B111,"a")</f>
        <v>1.13a</v>
      </c>
      <c r="E111" s="46"/>
      <c r="F111" s="46"/>
      <c r="G111" s="46"/>
      <c r="H111" s="46"/>
      <c r="I111" s="46"/>
      <c r="J111" s="46"/>
      <c r="K111" s="46"/>
      <c r="L111" s="49" t="str">
        <f>IFERROR(IF(ISBLANK(K111),"",((IF(K111&lt;H111,K111/H111,1)-IF(J111&lt;H111,J111/H111,1)))/(1+$E$11)^I111)*(G111),"Not calculated")</f>
        <v>Not calculated</v>
      </c>
      <c r="M111" s="36"/>
    </row>
    <row r="112" spans="2:13" ht="33" customHeight="1" thickBot="1" x14ac:dyDescent="0.3">
      <c r="B112" s="12"/>
      <c r="C112" s="40"/>
      <c r="D112" s="123" t="str">
        <f>CONCATENATE(B111,"b")</f>
        <v>1.13b</v>
      </c>
      <c r="E112" s="46"/>
      <c r="F112" s="46"/>
      <c r="G112" s="46"/>
      <c r="H112" s="46"/>
      <c r="I112" s="46"/>
      <c r="J112" s="46"/>
      <c r="K112" s="46"/>
      <c r="L112" s="49" t="str">
        <f>IFERROR(IF(ISBLANK(K112),"",((IF(K112&lt;H112,K112/H112,1)-IF(J112&lt;H112,J112/H112,1)))/(1+$E$11)^I112)*(G112),"Not calculated")</f>
        <v>Not calculated</v>
      </c>
      <c r="M112" s="36"/>
    </row>
    <row r="113" spans="2:13" ht="33" customHeight="1" thickBot="1" x14ac:dyDescent="0.3">
      <c r="B113" s="12"/>
      <c r="C113" s="41"/>
      <c r="D113" s="123" t="str">
        <f>CONCATENATE(B111,"c")</f>
        <v>1.13c</v>
      </c>
      <c r="E113" s="46"/>
      <c r="F113" s="46"/>
      <c r="G113" s="46"/>
      <c r="H113" s="46"/>
      <c r="I113" s="46"/>
      <c r="J113" s="46"/>
      <c r="K113" s="46"/>
      <c r="L113" s="49" t="str">
        <f>IFERROR(IF(ISBLANK(K113),"",((IF(K113&lt;H113,K113/H113,1)-IF(J113&lt;H113,J113/H113,1)))/(1+$E$11)^I113)*(G113),"Not calculated")</f>
        <v>Not calculated</v>
      </c>
      <c r="M113" s="36"/>
    </row>
    <row r="114" spans="2:13" ht="33" customHeight="1" thickBot="1" x14ac:dyDescent="0.3">
      <c r="B114" s="12"/>
      <c r="C114" s="41"/>
      <c r="D114" s="123" t="str">
        <f>CONCATENATE(B111,"d")</f>
        <v>1.13d</v>
      </c>
      <c r="E114" s="46"/>
      <c r="F114" s="46"/>
      <c r="G114" s="46"/>
      <c r="H114" s="46"/>
      <c r="I114" s="46"/>
      <c r="J114" s="46"/>
      <c r="K114" s="46"/>
      <c r="L114" s="49" t="str">
        <f>IFERROR(IF(ISBLANK(K114),"",((IF(K114&lt;H114,K114/H114,1)-IF(J114&lt;H114,J114/H114,1)))/(1+$E$11)^I114)*(G114),"Not calculated")</f>
        <v>Not calculated</v>
      </c>
      <c r="M114" s="36"/>
    </row>
    <row r="115" spans="2:13" ht="33" customHeight="1" thickBot="1" x14ac:dyDescent="0.3">
      <c r="B115" s="12"/>
      <c r="C115" s="41"/>
      <c r="D115" s="123" t="str">
        <f>CONCATENATE(B111,"e")</f>
        <v>1.13e</v>
      </c>
      <c r="E115" s="46"/>
      <c r="F115" s="46"/>
      <c r="G115" s="46"/>
      <c r="H115" s="46"/>
      <c r="I115" s="46"/>
      <c r="J115" s="46"/>
      <c r="K115" s="46"/>
      <c r="L115" s="49" t="str">
        <f>IFERROR(IF(ISBLANK(K115),"",((IF(K115&lt;H115,K115/H115,1)-IF(J115&lt;H115,J115/H115,1)))/(1+$E$11)^I115)*(G115),"Not calculated")</f>
        <v>Not calculated</v>
      </c>
      <c r="M115" s="36"/>
    </row>
    <row r="116" spans="2:13" ht="27.95" customHeight="1" thickBot="1" x14ac:dyDescent="0.3">
      <c r="B116" s="12"/>
      <c r="C116" s="13"/>
      <c r="D116" s="13"/>
      <c r="E116" s="13"/>
      <c r="F116" s="13"/>
      <c r="G116" s="13"/>
      <c r="H116" s="13"/>
      <c r="I116" s="13"/>
      <c r="J116" s="13"/>
      <c r="K116" s="13"/>
      <c r="L116" s="67"/>
      <c r="M116" s="36"/>
    </row>
    <row r="117" spans="2:13" ht="90" customHeight="1" x14ac:dyDescent="0.25">
      <c r="B117" s="12"/>
      <c r="C117" s="179" t="s">
        <v>39</v>
      </c>
      <c r="D117" s="180"/>
      <c r="E117" s="180"/>
      <c r="F117" s="180"/>
      <c r="G117" s="181"/>
      <c r="H117" s="179" t="s">
        <v>94</v>
      </c>
      <c r="I117" s="180"/>
      <c r="J117" s="180"/>
      <c r="K117" s="180"/>
      <c r="L117" s="181"/>
    </row>
    <row r="118" spans="2:13" s="64" customFormat="1" ht="57" customHeight="1" thickBot="1" x14ac:dyDescent="0.3">
      <c r="C118" s="63" t="s">
        <v>6</v>
      </c>
      <c r="D118" s="182" t="s">
        <v>7</v>
      </c>
      <c r="E118" s="182"/>
      <c r="F118" s="43" t="s">
        <v>31</v>
      </c>
      <c r="G118" s="44" t="s">
        <v>9</v>
      </c>
      <c r="H118" s="42" t="s">
        <v>38</v>
      </c>
      <c r="I118" s="43" t="s">
        <v>41</v>
      </c>
      <c r="J118" s="68" t="s">
        <v>44</v>
      </c>
      <c r="K118" s="69" t="s">
        <v>45</v>
      </c>
      <c r="L118" s="44" t="s">
        <v>75</v>
      </c>
      <c r="M118" s="15"/>
    </row>
    <row r="119" spans="2:13" ht="33" customHeight="1" thickBot="1" x14ac:dyDescent="0.3">
      <c r="B119" s="121" t="str">
        <f>CONCATENATE($B$11+0.14)</f>
        <v>1.14</v>
      </c>
      <c r="C119" s="46"/>
      <c r="D119" s="122" t="str">
        <f>CONCATENATE(B119,"a")</f>
        <v>1.14a</v>
      </c>
      <c r="E119" s="46"/>
      <c r="F119" s="46"/>
      <c r="G119" s="46"/>
      <c r="H119" s="46"/>
      <c r="I119" s="46"/>
      <c r="J119" s="46"/>
      <c r="K119" s="46"/>
      <c r="L119" s="49" t="str">
        <f>IFERROR(IF(ISBLANK(K119),"",((IF(K119&lt;H119,K119/H119,1)-IF(J119&lt;H119,J119/H119,1)))/(1+$E$11)^I119)*(G119),"Not calculated")</f>
        <v>Not calculated</v>
      </c>
      <c r="M119" s="36"/>
    </row>
    <row r="120" spans="2:13" ht="33" customHeight="1" thickBot="1" x14ac:dyDescent="0.3">
      <c r="B120" s="12"/>
      <c r="C120" s="40"/>
      <c r="D120" s="123" t="str">
        <f>CONCATENATE(B119,"b")</f>
        <v>1.14b</v>
      </c>
      <c r="E120" s="46"/>
      <c r="F120" s="46"/>
      <c r="G120" s="46"/>
      <c r="H120" s="46"/>
      <c r="I120" s="46"/>
      <c r="J120" s="46"/>
      <c r="K120" s="46"/>
      <c r="L120" s="49" t="str">
        <f>IFERROR(IF(ISBLANK(K120),"",((IF(K120&lt;H120,K120/H120,1)-IF(J120&lt;H120,J120/H120,1)))/(1+$E$11)^I120)*(G120),"Not calculated")</f>
        <v>Not calculated</v>
      </c>
      <c r="M120" s="36"/>
    </row>
    <row r="121" spans="2:13" ht="33" customHeight="1" thickBot="1" x14ac:dyDescent="0.3">
      <c r="B121" s="12"/>
      <c r="C121" s="41"/>
      <c r="D121" s="123" t="str">
        <f>CONCATENATE(B119,"c")</f>
        <v>1.14c</v>
      </c>
      <c r="E121" s="46"/>
      <c r="F121" s="46"/>
      <c r="G121" s="46"/>
      <c r="H121" s="46"/>
      <c r="I121" s="46"/>
      <c r="J121" s="46"/>
      <c r="K121" s="46"/>
      <c r="L121" s="49" t="str">
        <f>IFERROR(IF(ISBLANK(K121),"",((IF(K121&lt;H121,K121/H121,1)-IF(J121&lt;H121,J121/H121,1)))/(1+$E$11)^I121)*(G121),"Not calculated")</f>
        <v>Not calculated</v>
      </c>
      <c r="M121" s="36"/>
    </row>
    <row r="122" spans="2:13" ht="33" customHeight="1" thickBot="1" x14ac:dyDescent="0.3">
      <c r="B122" s="12"/>
      <c r="C122" s="41"/>
      <c r="D122" s="123" t="str">
        <f>CONCATENATE(B119,"d")</f>
        <v>1.14d</v>
      </c>
      <c r="E122" s="46"/>
      <c r="F122" s="46"/>
      <c r="G122" s="46"/>
      <c r="H122" s="46"/>
      <c r="I122" s="46"/>
      <c r="J122" s="46"/>
      <c r="K122" s="46"/>
      <c r="L122" s="49" t="str">
        <f>IFERROR(IF(ISBLANK(K122),"",((IF(K122&lt;H122,K122/H122,1)-IF(J122&lt;H122,J122/H122,1)))/(1+$E$11)^I122)*(G122),"Not calculated")</f>
        <v>Not calculated</v>
      </c>
      <c r="M122" s="36"/>
    </row>
    <row r="123" spans="2:13" ht="33" customHeight="1" thickBot="1" x14ac:dyDescent="0.3">
      <c r="B123" s="12"/>
      <c r="C123" s="41"/>
      <c r="D123" s="123" t="str">
        <f>CONCATENATE(B119,"e")</f>
        <v>1.14e</v>
      </c>
      <c r="E123" s="46"/>
      <c r="F123" s="46"/>
      <c r="G123" s="46"/>
      <c r="H123" s="46"/>
      <c r="I123" s="46"/>
      <c r="J123" s="46"/>
      <c r="K123" s="46"/>
      <c r="L123" s="49" t="str">
        <f>IFERROR(IF(ISBLANK(K123),"",((IF(K123&lt;H123,K123/H123,1)-IF(J123&lt;H123,J123/H123,1)))/(1+$E$11)^I123)*(G123),"Not calculated")</f>
        <v>Not calculated</v>
      </c>
      <c r="M123" s="36"/>
    </row>
    <row r="124" spans="2:13" ht="27.95" customHeight="1" thickBot="1" x14ac:dyDescent="0.3">
      <c r="B124" s="12"/>
      <c r="C124" s="13"/>
      <c r="D124" s="13"/>
      <c r="E124" s="13"/>
      <c r="F124" s="13"/>
      <c r="G124" s="13"/>
      <c r="H124" s="13"/>
      <c r="I124" s="13"/>
      <c r="J124" s="13"/>
      <c r="K124" s="13"/>
      <c r="L124" s="67"/>
      <c r="M124" s="36"/>
    </row>
    <row r="125" spans="2:13" ht="90" customHeight="1" x14ac:dyDescent="0.25">
      <c r="B125" s="12"/>
      <c r="C125" s="179" t="s">
        <v>39</v>
      </c>
      <c r="D125" s="180"/>
      <c r="E125" s="180"/>
      <c r="F125" s="180"/>
      <c r="G125" s="181"/>
      <c r="H125" s="179" t="s">
        <v>94</v>
      </c>
      <c r="I125" s="180"/>
      <c r="J125" s="180"/>
      <c r="K125" s="180"/>
      <c r="L125" s="181"/>
    </row>
    <row r="126" spans="2:13" s="64" customFormat="1" ht="57" customHeight="1" thickBot="1" x14ac:dyDescent="0.3">
      <c r="C126" s="63" t="s">
        <v>6</v>
      </c>
      <c r="D126" s="182" t="s">
        <v>7</v>
      </c>
      <c r="E126" s="182"/>
      <c r="F126" s="43" t="s">
        <v>31</v>
      </c>
      <c r="G126" s="44" t="s">
        <v>9</v>
      </c>
      <c r="H126" s="42" t="s">
        <v>38</v>
      </c>
      <c r="I126" s="43" t="s">
        <v>41</v>
      </c>
      <c r="J126" s="68" t="s">
        <v>44</v>
      </c>
      <c r="K126" s="69" t="s">
        <v>45</v>
      </c>
      <c r="L126" s="44" t="s">
        <v>75</v>
      </c>
      <c r="M126" s="15"/>
    </row>
    <row r="127" spans="2:13" ht="33" customHeight="1" thickBot="1" x14ac:dyDescent="0.3">
      <c r="B127" s="121" t="str">
        <f>CONCATENATE($B$11+0.15)</f>
        <v>1.15</v>
      </c>
      <c r="C127" s="46"/>
      <c r="D127" s="122" t="str">
        <f>CONCATENATE(B127,"a")</f>
        <v>1.15a</v>
      </c>
      <c r="E127" s="46"/>
      <c r="F127" s="46"/>
      <c r="G127" s="46"/>
      <c r="H127" s="46"/>
      <c r="I127" s="46"/>
      <c r="J127" s="46"/>
      <c r="K127" s="46"/>
      <c r="L127" s="49" t="str">
        <f>IFERROR(IF(ISBLANK(K127),"",((IF(K127&lt;H127,K127/H127,1)-IF(J127&lt;H127,J127/H127,1)))/(1+$E$11)^I127)*(G127),"Not calculated")</f>
        <v>Not calculated</v>
      </c>
      <c r="M127" s="36"/>
    </row>
    <row r="128" spans="2:13" ht="33" customHeight="1" thickBot="1" x14ac:dyDescent="0.3">
      <c r="B128" s="12"/>
      <c r="C128" s="40"/>
      <c r="D128" s="123" t="str">
        <f>CONCATENATE(B127,"b")</f>
        <v>1.15b</v>
      </c>
      <c r="E128" s="46"/>
      <c r="F128" s="46"/>
      <c r="G128" s="46"/>
      <c r="H128" s="46"/>
      <c r="I128" s="46"/>
      <c r="J128" s="46"/>
      <c r="K128" s="46"/>
      <c r="L128" s="49" t="str">
        <f>IFERROR(IF(ISBLANK(K128),"",((IF(K128&lt;H128,K128/H128,1)-IF(J128&lt;H128,J128/H128,1)))/(1+$E$11)^I128)*(G128),"Not calculated")</f>
        <v>Not calculated</v>
      </c>
      <c r="M128" s="36"/>
    </row>
    <row r="129" spans="2:13" ht="33" customHeight="1" thickBot="1" x14ac:dyDescent="0.3">
      <c r="B129" s="12"/>
      <c r="C129" s="41"/>
      <c r="D129" s="123" t="str">
        <f>CONCATENATE(B127,"c")</f>
        <v>1.15c</v>
      </c>
      <c r="E129" s="46"/>
      <c r="F129" s="46"/>
      <c r="G129" s="46"/>
      <c r="H129" s="46"/>
      <c r="I129" s="46"/>
      <c r="J129" s="46"/>
      <c r="K129" s="46"/>
      <c r="L129" s="49" t="str">
        <f>IFERROR(IF(ISBLANK(K129),"",((IF(K129&lt;H129,K129/H129,1)-IF(J129&lt;H129,J129/H129,1)))/(1+$E$11)^I129)*(G129),"Not calculated")</f>
        <v>Not calculated</v>
      </c>
      <c r="M129" s="36"/>
    </row>
    <row r="130" spans="2:13" ht="33" customHeight="1" thickBot="1" x14ac:dyDescent="0.3">
      <c r="B130" s="12"/>
      <c r="C130" s="41"/>
      <c r="D130" s="123" t="str">
        <f>CONCATENATE(B127,"d")</f>
        <v>1.15d</v>
      </c>
      <c r="E130" s="46"/>
      <c r="F130" s="46"/>
      <c r="G130" s="46"/>
      <c r="H130" s="46"/>
      <c r="I130" s="46"/>
      <c r="J130" s="46"/>
      <c r="K130" s="46"/>
      <c r="L130" s="49" t="str">
        <f>IFERROR(IF(ISBLANK(K130),"",((IF(K130&lt;H130,K130/H130,1)-IF(J130&lt;H130,J130/H130,1)))/(1+$E$11)^I130)*(G130),"Not calculated")</f>
        <v>Not calculated</v>
      </c>
      <c r="M130" s="36"/>
    </row>
    <row r="131" spans="2:13" ht="33" customHeight="1" thickBot="1" x14ac:dyDescent="0.3">
      <c r="B131" s="12"/>
      <c r="C131" s="41"/>
      <c r="D131" s="123" t="str">
        <f>CONCATENATE(B127,"e")</f>
        <v>1.15e</v>
      </c>
      <c r="E131" s="46"/>
      <c r="F131" s="46"/>
      <c r="G131" s="46"/>
      <c r="H131" s="46"/>
      <c r="I131" s="46"/>
      <c r="J131" s="46"/>
      <c r="K131" s="46"/>
      <c r="L131" s="49" t="str">
        <f>IFERROR(IF(ISBLANK(K131),"",((IF(K131&lt;H131,K131/H131,1)-IF(J131&lt;H131,J131/H131,1)))/(1+$E$11)^I131)*(G131),"Not calculated")</f>
        <v>Not calculated</v>
      </c>
      <c r="M131" s="36"/>
    </row>
    <row r="132" spans="2:13" ht="27.95" customHeight="1" thickBot="1" x14ac:dyDescent="0.3">
      <c r="B132" s="12"/>
      <c r="C132" s="13"/>
      <c r="D132" s="13"/>
      <c r="E132" s="13"/>
      <c r="F132" s="13"/>
      <c r="G132" s="13"/>
      <c r="H132" s="13"/>
      <c r="I132" s="13"/>
      <c r="J132" s="13"/>
      <c r="K132" s="13"/>
      <c r="L132" s="67"/>
      <c r="M132" s="36"/>
    </row>
    <row r="133" spans="2:13" ht="90" customHeight="1" x14ac:dyDescent="0.25">
      <c r="B133" s="12"/>
      <c r="C133" s="179" t="s">
        <v>39</v>
      </c>
      <c r="D133" s="180"/>
      <c r="E133" s="180"/>
      <c r="F133" s="180"/>
      <c r="G133" s="181"/>
      <c r="H133" s="179" t="s">
        <v>94</v>
      </c>
      <c r="I133" s="180"/>
      <c r="J133" s="180"/>
      <c r="K133" s="180"/>
      <c r="L133" s="181"/>
    </row>
    <row r="134" spans="2:13" s="64" customFormat="1" ht="57" customHeight="1" thickBot="1" x14ac:dyDescent="0.3">
      <c r="C134" s="63" t="s">
        <v>6</v>
      </c>
      <c r="D134" s="182" t="s">
        <v>7</v>
      </c>
      <c r="E134" s="182"/>
      <c r="F134" s="43" t="s">
        <v>31</v>
      </c>
      <c r="G134" s="44" t="s">
        <v>9</v>
      </c>
      <c r="H134" s="42" t="s">
        <v>38</v>
      </c>
      <c r="I134" s="43" t="s">
        <v>41</v>
      </c>
      <c r="J134" s="68" t="s">
        <v>44</v>
      </c>
      <c r="K134" s="69" t="s">
        <v>45</v>
      </c>
      <c r="L134" s="44" t="s">
        <v>75</v>
      </c>
      <c r="M134" s="15"/>
    </row>
    <row r="135" spans="2:13" ht="33" customHeight="1" thickBot="1" x14ac:dyDescent="0.3">
      <c r="B135" s="121" t="str">
        <f>CONCATENATE($B$11+0.16)</f>
        <v>1.16</v>
      </c>
      <c r="C135" s="46"/>
      <c r="D135" s="122" t="str">
        <f>CONCATENATE(B135,"a")</f>
        <v>1.16a</v>
      </c>
      <c r="E135" s="46"/>
      <c r="F135" s="46"/>
      <c r="G135" s="46"/>
      <c r="H135" s="46"/>
      <c r="I135" s="46"/>
      <c r="J135" s="46"/>
      <c r="K135" s="46"/>
      <c r="L135" s="49" t="str">
        <f>IFERROR(IF(ISBLANK(K135),"",((IF(K135&lt;H135,K135/H135,1)-IF(J135&lt;H135,J135/H135,1)))/(1+$E$11)^I135)*(G135),"Not calculated")</f>
        <v>Not calculated</v>
      </c>
      <c r="M135" s="36"/>
    </row>
    <row r="136" spans="2:13" ht="33" customHeight="1" thickBot="1" x14ac:dyDescent="0.3">
      <c r="B136" s="12"/>
      <c r="C136" s="40"/>
      <c r="D136" s="123" t="str">
        <f>CONCATENATE(B135,"b")</f>
        <v>1.16b</v>
      </c>
      <c r="E136" s="46"/>
      <c r="F136" s="46"/>
      <c r="G136" s="46"/>
      <c r="H136" s="46"/>
      <c r="I136" s="46"/>
      <c r="J136" s="46"/>
      <c r="K136" s="46"/>
      <c r="L136" s="49" t="str">
        <f>IFERROR(IF(ISBLANK(K136),"",((IF(K136&lt;H136,K136/H136,1)-IF(J136&lt;H136,J136/H136,1)))/(1+$E$11)^I136)*(G136),"Not calculated")</f>
        <v>Not calculated</v>
      </c>
      <c r="M136" s="36"/>
    </row>
    <row r="137" spans="2:13" ht="33" customHeight="1" thickBot="1" x14ac:dyDescent="0.3">
      <c r="B137" s="12"/>
      <c r="C137" s="41"/>
      <c r="D137" s="123" t="str">
        <f>CONCATENATE(B135,"c")</f>
        <v>1.16c</v>
      </c>
      <c r="E137" s="46"/>
      <c r="F137" s="46"/>
      <c r="G137" s="46"/>
      <c r="H137" s="46"/>
      <c r="I137" s="46"/>
      <c r="J137" s="46"/>
      <c r="K137" s="46"/>
      <c r="L137" s="49" t="str">
        <f>IFERROR(IF(ISBLANK(K137),"",((IF(K137&lt;H137,K137/H137,1)-IF(J137&lt;H137,J137/H137,1)))/(1+$E$11)^I137)*(G137),"Not calculated")</f>
        <v>Not calculated</v>
      </c>
      <c r="M137" s="36"/>
    </row>
    <row r="138" spans="2:13" ht="33" customHeight="1" thickBot="1" x14ac:dyDescent="0.3">
      <c r="B138" s="12"/>
      <c r="C138" s="41"/>
      <c r="D138" s="123" t="str">
        <f>CONCATENATE(B135,"d")</f>
        <v>1.16d</v>
      </c>
      <c r="E138" s="46"/>
      <c r="F138" s="46"/>
      <c r="G138" s="46"/>
      <c r="H138" s="46"/>
      <c r="I138" s="46"/>
      <c r="J138" s="46"/>
      <c r="K138" s="46"/>
      <c r="L138" s="49" t="str">
        <f>IFERROR(IF(ISBLANK(K138),"",((IF(K138&lt;H138,K138/H138,1)-IF(J138&lt;H138,J138/H138,1)))/(1+$E$11)^I138)*(G138),"Not calculated")</f>
        <v>Not calculated</v>
      </c>
      <c r="M138" s="36"/>
    </row>
    <row r="139" spans="2:13" ht="33" customHeight="1" thickBot="1" x14ac:dyDescent="0.3">
      <c r="B139" s="12"/>
      <c r="C139" s="41"/>
      <c r="D139" s="123" t="str">
        <f>CONCATENATE(B135,"e")</f>
        <v>1.16e</v>
      </c>
      <c r="E139" s="46"/>
      <c r="F139" s="46"/>
      <c r="G139" s="46"/>
      <c r="H139" s="46"/>
      <c r="I139" s="46"/>
      <c r="J139" s="46"/>
      <c r="K139" s="46"/>
      <c r="L139" s="49" t="str">
        <f>IFERROR(IF(ISBLANK(K139),"",((IF(K139&lt;H139,K139/H139,1)-IF(J139&lt;H139,J139/H139,1)))/(1+$E$11)^I139)*(G139),"Not calculated")</f>
        <v>Not calculated</v>
      </c>
      <c r="M139" s="36"/>
    </row>
    <row r="140" spans="2:13" ht="27.95" customHeight="1" thickBot="1" x14ac:dyDescent="0.3">
      <c r="B140" s="12"/>
      <c r="C140" s="13"/>
      <c r="D140" s="13"/>
      <c r="E140" s="13"/>
      <c r="F140" s="13"/>
      <c r="G140" s="13"/>
      <c r="H140" s="13"/>
      <c r="I140" s="13"/>
      <c r="J140" s="13"/>
      <c r="K140" s="13"/>
      <c r="L140" s="67"/>
      <c r="M140" s="36"/>
    </row>
    <row r="141" spans="2:13" ht="90" customHeight="1" x14ac:dyDescent="0.25">
      <c r="B141" s="12"/>
      <c r="C141" s="179" t="s">
        <v>39</v>
      </c>
      <c r="D141" s="180"/>
      <c r="E141" s="180"/>
      <c r="F141" s="180"/>
      <c r="G141" s="181"/>
      <c r="H141" s="179" t="s">
        <v>94</v>
      </c>
      <c r="I141" s="180"/>
      <c r="J141" s="180"/>
      <c r="K141" s="180"/>
      <c r="L141" s="181"/>
    </row>
    <row r="142" spans="2:13" s="64" customFormat="1" ht="57" customHeight="1" thickBot="1" x14ac:dyDescent="0.3">
      <c r="C142" s="63" t="s">
        <v>6</v>
      </c>
      <c r="D142" s="182" t="s">
        <v>7</v>
      </c>
      <c r="E142" s="182"/>
      <c r="F142" s="43" t="s">
        <v>31</v>
      </c>
      <c r="G142" s="44" t="s">
        <v>9</v>
      </c>
      <c r="H142" s="42" t="s">
        <v>38</v>
      </c>
      <c r="I142" s="43" t="s">
        <v>41</v>
      </c>
      <c r="J142" s="68" t="s">
        <v>44</v>
      </c>
      <c r="K142" s="69" t="s">
        <v>45</v>
      </c>
      <c r="L142" s="44" t="s">
        <v>75</v>
      </c>
      <c r="M142" s="15"/>
    </row>
    <row r="143" spans="2:13" ht="33" customHeight="1" thickBot="1" x14ac:dyDescent="0.3">
      <c r="B143" s="121" t="str">
        <f>CONCATENATE($B$11+0.17)</f>
        <v>1.17</v>
      </c>
      <c r="C143" s="46"/>
      <c r="D143" s="122" t="str">
        <f>CONCATENATE(B143,"a")</f>
        <v>1.17a</v>
      </c>
      <c r="E143" s="46"/>
      <c r="F143" s="46"/>
      <c r="G143" s="46"/>
      <c r="H143" s="46"/>
      <c r="I143" s="46"/>
      <c r="J143" s="46"/>
      <c r="K143" s="46"/>
      <c r="L143" s="49" t="str">
        <f>IFERROR(IF(ISBLANK(K143),"",((IF(K143&lt;H143,K143/H143,1)-IF(J143&lt;H143,J143/H143,1)))/(1+$E$11)^I143)*(G143),"Not calculated")</f>
        <v>Not calculated</v>
      </c>
      <c r="M143" s="36"/>
    </row>
    <row r="144" spans="2:13" ht="33" customHeight="1" thickBot="1" x14ac:dyDescent="0.3">
      <c r="B144" s="12"/>
      <c r="C144" s="40"/>
      <c r="D144" s="123" t="str">
        <f>CONCATENATE(B143,"b")</f>
        <v>1.17b</v>
      </c>
      <c r="E144" s="46"/>
      <c r="F144" s="46"/>
      <c r="G144" s="46"/>
      <c r="H144" s="46"/>
      <c r="I144" s="46"/>
      <c r="J144" s="46"/>
      <c r="K144" s="46"/>
      <c r="L144" s="49" t="str">
        <f>IFERROR(IF(ISBLANK(K144),"",((IF(K144&lt;H144,K144/H144,1)-IF(J144&lt;H144,J144/H144,1)))/(1+$E$11)^I144)*(G144),"Not calculated")</f>
        <v>Not calculated</v>
      </c>
      <c r="M144" s="36"/>
    </row>
    <row r="145" spans="2:13" ht="33" customHeight="1" thickBot="1" x14ac:dyDescent="0.3">
      <c r="B145" s="12"/>
      <c r="C145" s="41"/>
      <c r="D145" s="123" t="str">
        <f>CONCATENATE(B143,"c")</f>
        <v>1.17c</v>
      </c>
      <c r="E145" s="46"/>
      <c r="F145" s="46"/>
      <c r="G145" s="46"/>
      <c r="H145" s="46"/>
      <c r="I145" s="46"/>
      <c r="J145" s="46"/>
      <c r="K145" s="46"/>
      <c r="L145" s="49" t="str">
        <f>IFERROR(IF(ISBLANK(K145),"",((IF(K145&lt;H145,K145/H145,1)-IF(J145&lt;H145,J145/H145,1)))/(1+$E$11)^I145)*(G145),"Not calculated")</f>
        <v>Not calculated</v>
      </c>
      <c r="M145" s="36"/>
    </row>
    <row r="146" spans="2:13" ht="33" customHeight="1" thickBot="1" x14ac:dyDescent="0.3">
      <c r="B146" s="12"/>
      <c r="C146" s="41"/>
      <c r="D146" s="123" t="str">
        <f>CONCATENATE(B143,"d")</f>
        <v>1.17d</v>
      </c>
      <c r="E146" s="46"/>
      <c r="F146" s="46"/>
      <c r="G146" s="46"/>
      <c r="H146" s="46"/>
      <c r="I146" s="46"/>
      <c r="J146" s="46"/>
      <c r="K146" s="46"/>
      <c r="L146" s="49" t="str">
        <f>IFERROR(IF(ISBLANK(K146),"",((IF(K146&lt;H146,K146/H146,1)-IF(J146&lt;H146,J146/H146,1)))/(1+$E$11)^I146)*(G146),"Not calculated")</f>
        <v>Not calculated</v>
      </c>
      <c r="M146" s="36"/>
    </row>
    <row r="147" spans="2:13" ht="33" customHeight="1" thickBot="1" x14ac:dyDescent="0.3">
      <c r="B147" s="12"/>
      <c r="C147" s="41"/>
      <c r="D147" s="123" t="str">
        <f>CONCATENATE(B143,"e")</f>
        <v>1.17e</v>
      </c>
      <c r="E147" s="46"/>
      <c r="F147" s="46"/>
      <c r="G147" s="46"/>
      <c r="H147" s="46"/>
      <c r="I147" s="46"/>
      <c r="J147" s="46"/>
      <c r="K147" s="46"/>
      <c r="L147" s="49" t="str">
        <f>IFERROR(IF(ISBLANK(K147),"",((IF(K147&lt;H147,K147/H147,1)-IF(J147&lt;H147,J147/H147,1)))/(1+$E$11)^I147)*(G147),"Not calculated")</f>
        <v>Not calculated</v>
      </c>
      <c r="M147" s="36"/>
    </row>
    <row r="148" spans="2:13" ht="27.95" customHeight="1" thickBot="1" x14ac:dyDescent="0.3">
      <c r="B148" s="12"/>
      <c r="C148" s="13"/>
      <c r="D148" s="13"/>
      <c r="E148" s="13"/>
      <c r="F148" s="13"/>
      <c r="G148" s="13"/>
      <c r="H148" s="13"/>
      <c r="I148" s="13"/>
      <c r="J148" s="13"/>
      <c r="K148" s="13"/>
      <c r="L148" s="67"/>
      <c r="M148" s="36"/>
    </row>
    <row r="149" spans="2:13" ht="90" customHeight="1" x14ac:dyDescent="0.25">
      <c r="B149" s="12"/>
      <c r="C149" s="179" t="s">
        <v>39</v>
      </c>
      <c r="D149" s="180"/>
      <c r="E149" s="180"/>
      <c r="F149" s="180"/>
      <c r="G149" s="181"/>
      <c r="H149" s="179" t="s">
        <v>94</v>
      </c>
      <c r="I149" s="180"/>
      <c r="J149" s="180"/>
      <c r="K149" s="180"/>
      <c r="L149" s="181"/>
    </row>
    <row r="150" spans="2:13" s="64" customFormat="1" ht="57" customHeight="1" thickBot="1" x14ac:dyDescent="0.3">
      <c r="C150" s="63" t="s">
        <v>6</v>
      </c>
      <c r="D150" s="182" t="s">
        <v>7</v>
      </c>
      <c r="E150" s="182"/>
      <c r="F150" s="43" t="s">
        <v>31</v>
      </c>
      <c r="G150" s="44" t="s">
        <v>9</v>
      </c>
      <c r="H150" s="42" t="s">
        <v>38</v>
      </c>
      <c r="I150" s="43" t="s">
        <v>41</v>
      </c>
      <c r="J150" s="68" t="s">
        <v>44</v>
      </c>
      <c r="K150" s="69" t="s">
        <v>45</v>
      </c>
      <c r="L150" s="44" t="s">
        <v>75</v>
      </c>
      <c r="M150" s="15"/>
    </row>
    <row r="151" spans="2:13" ht="33" customHeight="1" thickBot="1" x14ac:dyDescent="0.3">
      <c r="B151" s="121" t="str">
        <f>CONCATENATE($B$11+0.18)</f>
        <v>1.18</v>
      </c>
      <c r="C151" s="46"/>
      <c r="D151" s="122" t="str">
        <f>CONCATENATE(B151,"a")</f>
        <v>1.18a</v>
      </c>
      <c r="E151" s="46"/>
      <c r="F151" s="46"/>
      <c r="G151" s="46"/>
      <c r="H151" s="46"/>
      <c r="I151" s="46"/>
      <c r="J151" s="46"/>
      <c r="K151" s="46"/>
      <c r="L151" s="49" t="str">
        <f>IFERROR(IF(ISBLANK(K151),"",((IF(K151&lt;H151,K151/H151,1)-IF(J151&lt;H151,J151/H151,1)))/(1+$E$11)^I151)*(G151),"Not calculated")</f>
        <v>Not calculated</v>
      </c>
      <c r="M151" s="36"/>
    </row>
    <row r="152" spans="2:13" ht="33" customHeight="1" thickBot="1" x14ac:dyDescent="0.3">
      <c r="B152" s="12"/>
      <c r="C152" s="40"/>
      <c r="D152" s="123" t="str">
        <f>CONCATENATE(B151,"b")</f>
        <v>1.18b</v>
      </c>
      <c r="E152" s="46"/>
      <c r="F152" s="46"/>
      <c r="G152" s="46"/>
      <c r="H152" s="46"/>
      <c r="I152" s="46"/>
      <c r="J152" s="46"/>
      <c r="K152" s="46"/>
      <c r="L152" s="49" t="str">
        <f>IFERROR(IF(ISBLANK(K152),"",((IF(K152&lt;H152,K152/H152,1)-IF(J152&lt;H152,J152/H152,1)))/(1+$E$11)^I152)*(G152),"Not calculated")</f>
        <v>Not calculated</v>
      </c>
      <c r="M152" s="36"/>
    </row>
    <row r="153" spans="2:13" ht="33" customHeight="1" thickBot="1" x14ac:dyDescent="0.3">
      <c r="B153" s="12"/>
      <c r="C153" s="41"/>
      <c r="D153" s="123" t="str">
        <f>CONCATENATE(B151,"c")</f>
        <v>1.18c</v>
      </c>
      <c r="E153" s="46"/>
      <c r="F153" s="46"/>
      <c r="G153" s="46"/>
      <c r="H153" s="46"/>
      <c r="I153" s="46"/>
      <c r="J153" s="46"/>
      <c r="K153" s="46"/>
      <c r="L153" s="49" t="str">
        <f>IFERROR(IF(ISBLANK(K153),"",((IF(K153&lt;H153,K153/H153,1)-IF(J153&lt;H153,J153/H153,1)))/(1+$E$11)^I153)*(G153),"Not calculated")</f>
        <v>Not calculated</v>
      </c>
      <c r="M153" s="36"/>
    </row>
    <row r="154" spans="2:13" ht="33" customHeight="1" thickBot="1" x14ac:dyDescent="0.3">
      <c r="B154" s="12"/>
      <c r="C154" s="41"/>
      <c r="D154" s="123" t="str">
        <f>CONCATENATE(B151,"d")</f>
        <v>1.18d</v>
      </c>
      <c r="E154" s="46"/>
      <c r="F154" s="46"/>
      <c r="G154" s="46"/>
      <c r="H154" s="46"/>
      <c r="I154" s="46"/>
      <c r="J154" s="46"/>
      <c r="K154" s="46"/>
      <c r="L154" s="49" t="str">
        <f>IFERROR(IF(ISBLANK(K154),"",((IF(K154&lt;H154,K154/H154,1)-IF(J154&lt;H154,J154/H154,1)))/(1+$E$11)^I154)*(G154),"Not calculated")</f>
        <v>Not calculated</v>
      </c>
      <c r="M154" s="36"/>
    </row>
    <row r="155" spans="2:13" ht="33" customHeight="1" thickBot="1" x14ac:dyDescent="0.3">
      <c r="B155" s="12"/>
      <c r="C155" s="41"/>
      <c r="D155" s="123" t="str">
        <f>CONCATENATE(B151,"e")</f>
        <v>1.18e</v>
      </c>
      <c r="E155" s="46"/>
      <c r="F155" s="46"/>
      <c r="G155" s="46"/>
      <c r="H155" s="46"/>
      <c r="I155" s="46"/>
      <c r="J155" s="46"/>
      <c r="K155" s="46"/>
      <c r="L155" s="49" t="str">
        <f>IFERROR(IF(ISBLANK(K155),"",((IF(K155&lt;H155,K155/H155,1)-IF(J155&lt;H155,J155/H155,1)))/(1+$E$11)^I155)*(G155),"Not calculated")</f>
        <v>Not calculated</v>
      </c>
      <c r="M155" s="36"/>
    </row>
    <row r="156" spans="2:13" ht="27.95" customHeight="1" thickBot="1" x14ac:dyDescent="0.3">
      <c r="B156" s="12"/>
      <c r="C156" s="13"/>
      <c r="D156" s="13"/>
      <c r="E156" s="13"/>
      <c r="F156" s="13"/>
      <c r="G156" s="13"/>
      <c r="H156" s="13"/>
      <c r="I156" s="13"/>
      <c r="J156" s="13"/>
      <c r="K156" s="13"/>
      <c r="L156" s="67"/>
      <c r="M156" s="36"/>
    </row>
    <row r="157" spans="2:13" ht="90" customHeight="1" x14ac:dyDescent="0.25">
      <c r="B157" s="12"/>
      <c r="C157" s="179" t="s">
        <v>39</v>
      </c>
      <c r="D157" s="180"/>
      <c r="E157" s="180"/>
      <c r="F157" s="180"/>
      <c r="G157" s="181"/>
      <c r="H157" s="179" t="s">
        <v>94</v>
      </c>
      <c r="I157" s="180"/>
      <c r="J157" s="180"/>
      <c r="K157" s="180"/>
      <c r="L157" s="181"/>
    </row>
    <row r="158" spans="2:13" s="64" customFormat="1" ht="57" customHeight="1" thickBot="1" x14ac:dyDescent="0.3">
      <c r="C158" s="63" t="s">
        <v>6</v>
      </c>
      <c r="D158" s="182" t="s">
        <v>7</v>
      </c>
      <c r="E158" s="182"/>
      <c r="F158" s="43" t="s">
        <v>31</v>
      </c>
      <c r="G158" s="44" t="s">
        <v>9</v>
      </c>
      <c r="H158" s="42" t="s">
        <v>38</v>
      </c>
      <c r="I158" s="43" t="s">
        <v>41</v>
      </c>
      <c r="J158" s="68" t="s">
        <v>44</v>
      </c>
      <c r="K158" s="69" t="s">
        <v>45</v>
      </c>
      <c r="L158" s="44" t="s">
        <v>75</v>
      </c>
      <c r="M158" s="15"/>
    </row>
    <row r="159" spans="2:13" ht="33" customHeight="1" thickBot="1" x14ac:dyDescent="0.3">
      <c r="B159" s="121" t="str">
        <f>CONCATENATE($B$11+0.19)</f>
        <v>1.19</v>
      </c>
      <c r="C159" s="46"/>
      <c r="D159" s="122" t="str">
        <f>CONCATENATE(B159,"a")</f>
        <v>1.19a</v>
      </c>
      <c r="E159" s="46"/>
      <c r="F159" s="46"/>
      <c r="G159" s="46"/>
      <c r="H159" s="46"/>
      <c r="I159" s="46"/>
      <c r="J159" s="46"/>
      <c r="K159" s="46"/>
      <c r="L159" s="49" t="str">
        <f>IFERROR(IF(ISBLANK(K159),"",((IF(K159&lt;H159,K159/H159,1)-IF(J159&lt;H159,J159/H159,1)))/(1+$E$11)^I159)*(G159),"Not calculated")</f>
        <v>Not calculated</v>
      </c>
      <c r="M159" s="36"/>
    </row>
    <row r="160" spans="2:13" ht="33" customHeight="1" thickBot="1" x14ac:dyDescent="0.3">
      <c r="B160" s="12"/>
      <c r="C160" s="40"/>
      <c r="D160" s="123" t="str">
        <f>CONCATENATE(B159,"b")</f>
        <v>1.19b</v>
      </c>
      <c r="E160" s="46"/>
      <c r="F160" s="46"/>
      <c r="G160" s="46"/>
      <c r="H160" s="46"/>
      <c r="I160" s="46"/>
      <c r="J160" s="46"/>
      <c r="K160" s="46"/>
      <c r="L160" s="49" t="str">
        <f>IFERROR(IF(ISBLANK(K160),"",((IF(K160&lt;H160,K160/H160,1)-IF(J160&lt;H160,J160/H160,1)))/(1+$E$11)^I160)*(G160),"Not calculated")</f>
        <v>Not calculated</v>
      </c>
      <c r="M160" s="36"/>
    </row>
    <row r="161" spans="2:13" ht="33" customHeight="1" thickBot="1" x14ac:dyDescent="0.3">
      <c r="B161" s="12"/>
      <c r="C161" s="41"/>
      <c r="D161" s="123" t="str">
        <f>CONCATENATE(B159,"c")</f>
        <v>1.19c</v>
      </c>
      <c r="E161" s="46"/>
      <c r="F161" s="46"/>
      <c r="G161" s="46"/>
      <c r="H161" s="46"/>
      <c r="I161" s="46"/>
      <c r="J161" s="46"/>
      <c r="K161" s="46"/>
      <c r="L161" s="49" t="str">
        <f>IFERROR(IF(ISBLANK(K161),"",((IF(K161&lt;H161,K161/H161,1)-IF(J161&lt;H161,J161/H161,1)))/(1+$E$11)^I161)*(G161),"Not calculated")</f>
        <v>Not calculated</v>
      </c>
      <c r="M161" s="36"/>
    </row>
    <row r="162" spans="2:13" ht="33" customHeight="1" thickBot="1" x14ac:dyDescent="0.3">
      <c r="B162" s="12"/>
      <c r="C162" s="41"/>
      <c r="D162" s="123" t="str">
        <f>CONCATENATE(B159,"d")</f>
        <v>1.19d</v>
      </c>
      <c r="E162" s="46"/>
      <c r="F162" s="46"/>
      <c r="G162" s="46"/>
      <c r="H162" s="46"/>
      <c r="I162" s="46"/>
      <c r="J162" s="46"/>
      <c r="K162" s="46"/>
      <c r="L162" s="49" t="str">
        <f>IFERROR(IF(ISBLANK(K162),"",((IF(K162&lt;H162,K162/H162,1)-IF(J162&lt;H162,J162/H162,1)))/(1+$E$11)^I162)*(G162),"Not calculated")</f>
        <v>Not calculated</v>
      </c>
      <c r="M162" s="36"/>
    </row>
    <row r="163" spans="2:13" ht="33" customHeight="1" thickBot="1" x14ac:dyDescent="0.3">
      <c r="B163" s="12"/>
      <c r="C163" s="41"/>
      <c r="D163" s="123" t="str">
        <f>CONCATENATE(B159,"e")</f>
        <v>1.19e</v>
      </c>
      <c r="E163" s="46"/>
      <c r="F163" s="46"/>
      <c r="G163" s="46"/>
      <c r="H163" s="46"/>
      <c r="I163" s="46"/>
      <c r="J163" s="46"/>
      <c r="K163" s="46"/>
      <c r="L163" s="49" t="str">
        <f>IFERROR(IF(ISBLANK(K163),"",((IF(K163&lt;H163,K163/H163,1)-IF(J163&lt;H163,J163/H163,1)))/(1+$E$11)^I163)*(G163),"Not calculated")</f>
        <v>Not calculated</v>
      </c>
      <c r="M163" s="36"/>
    </row>
    <row r="164" spans="2:13" ht="27.95" customHeight="1" thickBot="1" x14ac:dyDescent="0.3">
      <c r="B164" s="12"/>
      <c r="C164" s="13"/>
      <c r="D164" s="13"/>
      <c r="E164" s="13"/>
      <c r="F164" s="13"/>
      <c r="G164" s="13"/>
      <c r="H164" s="13"/>
      <c r="I164" s="13"/>
      <c r="J164" s="13"/>
      <c r="K164" s="13"/>
      <c r="L164" s="67"/>
      <c r="M164" s="36"/>
    </row>
    <row r="165" spans="2:13" ht="90" customHeight="1" x14ac:dyDescent="0.25">
      <c r="B165" s="12"/>
      <c r="C165" s="179" t="s">
        <v>39</v>
      </c>
      <c r="D165" s="180"/>
      <c r="E165" s="180"/>
      <c r="F165" s="180"/>
      <c r="G165" s="181"/>
      <c r="H165" s="179" t="s">
        <v>94</v>
      </c>
      <c r="I165" s="180"/>
      <c r="J165" s="180"/>
      <c r="K165" s="180"/>
      <c r="L165" s="181"/>
    </row>
    <row r="166" spans="2:13" s="64" customFormat="1" ht="57" customHeight="1" thickBot="1" x14ac:dyDescent="0.3">
      <c r="C166" s="63" t="s">
        <v>6</v>
      </c>
      <c r="D166" s="182" t="s">
        <v>7</v>
      </c>
      <c r="E166" s="182"/>
      <c r="F166" s="43" t="s">
        <v>31</v>
      </c>
      <c r="G166" s="44" t="s">
        <v>9</v>
      </c>
      <c r="H166" s="42" t="s">
        <v>38</v>
      </c>
      <c r="I166" s="43" t="s">
        <v>41</v>
      </c>
      <c r="J166" s="68" t="s">
        <v>44</v>
      </c>
      <c r="K166" s="69" t="s">
        <v>45</v>
      </c>
      <c r="L166" s="44" t="s">
        <v>75</v>
      </c>
      <c r="M166" s="15"/>
    </row>
    <row r="167" spans="2:13" ht="33" customHeight="1" thickBot="1" x14ac:dyDescent="0.3">
      <c r="B167" s="121" t="str">
        <f>$B$11&amp;TEXT(".20",".00")</f>
        <v>1.20</v>
      </c>
      <c r="C167" s="46"/>
      <c r="D167" s="122" t="str">
        <f>CONCATENATE(B167,"a")</f>
        <v>1.20a</v>
      </c>
      <c r="E167" s="46"/>
      <c r="F167" s="46"/>
      <c r="G167" s="46"/>
      <c r="H167" s="46"/>
      <c r="I167" s="46"/>
      <c r="J167" s="46"/>
      <c r="K167" s="46"/>
      <c r="L167" s="49" t="str">
        <f>IFERROR(IF(ISBLANK(K167),"",((IF(K167&lt;H167,K167/H167,1)-IF(J167&lt;H167,J167/H167,1)))/(1+$E$11)^I167)*(G167),"Not calculated")</f>
        <v>Not calculated</v>
      </c>
      <c r="M167" s="36"/>
    </row>
    <row r="168" spans="2:13" ht="33" customHeight="1" thickBot="1" x14ac:dyDescent="0.3">
      <c r="B168" s="12"/>
      <c r="C168" s="40"/>
      <c r="D168" s="123" t="str">
        <f>CONCATENATE(B167,"b")</f>
        <v>1.20b</v>
      </c>
      <c r="E168" s="46"/>
      <c r="F168" s="46"/>
      <c r="G168" s="46"/>
      <c r="H168" s="46"/>
      <c r="I168" s="46"/>
      <c r="J168" s="46"/>
      <c r="K168" s="46"/>
      <c r="L168" s="49" t="str">
        <f>IFERROR(IF(ISBLANK(K168),"",((IF(K168&lt;H168,K168/H168,1)-IF(J168&lt;H168,J168/H168,1)))/(1+$E$11)^I168)*(G168),"Not calculated")</f>
        <v>Not calculated</v>
      </c>
      <c r="M168" s="36"/>
    </row>
    <row r="169" spans="2:13" ht="33" customHeight="1" thickBot="1" x14ac:dyDescent="0.3">
      <c r="B169" s="12"/>
      <c r="C169" s="41"/>
      <c r="D169" s="123" t="str">
        <f>CONCATENATE(B167,"c")</f>
        <v>1.20c</v>
      </c>
      <c r="E169" s="46"/>
      <c r="F169" s="46"/>
      <c r="G169" s="46"/>
      <c r="H169" s="46"/>
      <c r="I169" s="46"/>
      <c r="J169" s="46"/>
      <c r="K169" s="46"/>
      <c r="L169" s="49" t="str">
        <f>IFERROR(IF(ISBLANK(K169),"",((IF(K169&lt;H169,K169/H169,1)-IF(J169&lt;H169,J169/H169,1)))/(1+$E$11)^I169)*(G169),"Not calculated")</f>
        <v>Not calculated</v>
      </c>
      <c r="M169" s="36"/>
    </row>
    <row r="170" spans="2:13" ht="33" customHeight="1" thickBot="1" x14ac:dyDescent="0.3">
      <c r="B170" s="12"/>
      <c r="C170" s="41"/>
      <c r="D170" s="123" t="str">
        <f>CONCATENATE(B167,"d")</f>
        <v>1.20d</v>
      </c>
      <c r="E170" s="46"/>
      <c r="F170" s="46"/>
      <c r="G170" s="46"/>
      <c r="H170" s="46"/>
      <c r="I170" s="46"/>
      <c r="J170" s="46"/>
      <c r="K170" s="46"/>
      <c r="L170" s="49" t="str">
        <f>IFERROR(IF(ISBLANK(K170),"",((IF(K170&lt;H170,K170/H170,1)-IF(J170&lt;H170,J170/H170,1)))/(1+$E$11)^I170)*(G170),"Not calculated")</f>
        <v>Not calculated</v>
      </c>
      <c r="M170" s="36"/>
    </row>
    <row r="171" spans="2:13" ht="33" customHeight="1" thickBot="1" x14ac:dyDescent="0.3">
      <c r="B171" s="12"/>
      <c r="C171" s="41"/>
      <c r="D171" s="123" t="str">
        <f>CONCATENATE(B167,"e")</f>
        <v>1.20e</v>
      </c>
      <c r="E171" s="46"/>
      <c r="F171" s="46"/>
      <c r="G171" s="46"/>
      <c r="H171" s="46"/>
      <c r="I171" s="46"/>
      <c r="J171" s="46"/>
      <c r="K171" s="46"/>
      <c r="L171" s="49" t="str">
        <f>IFERROR(IF(ISBLANK(K171),"",((IF(K171&lt;H171,K171/H171,1)-IF(J171&lt;H171,J171/H171,1)))/(1+$E$11)^I171)*(G171),"Not calculated")</f>
        <v>Not calculated</v>
      </c>
      <c r="M171" s="36"/>
    </row>
    <row r="172" spans="2:13" ht="27.95" customHeight="1" thickBot="1" x14ac:dyDescent="0.3">
      <c r="B172" s="12"/>
      <c r="C172" s="13"/>
      <c r="D172" s="13"/>
      <c r="E172" s="13"/>
      <c r="F172" s="13"/>
      <c r="G172" s="13"/>
      <c r="H172" s="13"/>
      <c r="I172" s="13"/>
      <c r="J172" s="13"/>
      <c r="K172" s="13"/>
      <c r="L172" s="67"/>
      <c r="M172" s="36"/>
    </row>
    <row r="173" spans="2:13" ht="90" customHeight="1" x14ac:dyDescent="0.25">
      <c r="B173" s="12"/>
      <c r="C173" s="179" t="s">
        <v>39</v>
      </c>
      <c r="D173" s="180"/>
      <c r="E173" s="180"/>
      <c r="F173" s="180"/>
      <c r="G173" s="181"/>
      <c r="H173" s="179" t="s">
        <v>94</v>
      </c>
      <c r="I173" s="180"/>
      <c r="J173" s="180"/>
      <c r="K173" s="180"/>
      <c r="L173" s="181"/>
    </row>
    <row r="174" spans="2:13" s="64" customFormat="1" ht="57" customHeight="1" thickBot="1" x14ac:dyDescent="0.3">
      <c r="C174" s="63" t="s">
        <v>6</v>
      </c>
      <c r="D174" s="182" t="s">
        <v>7</v>
      </c>
      <c r="E174" s="182"/>
      <c r="F174" s="43" t="s">
        <v>31</v>
      </c>
      <c r="G174" s="44" t="s">
        <v>9</v>
      </c>
      <c r="H174" s="42" t="s">
        <v>38</v>
      </c>
      <c r="I174" s="43" t="s">
        <v>41</v>
      </c>
      <c r="J174" s="68" t="s">
        <v>44</v>
      </c>
      <c r="K174" s="69" t="s">
        <v>45</v>
      </c>
      <c r="L174" s="44" t="s">
        <v>75</v>
      </c>
      <c r="M174" s="15"/>
    </row>
    <row r="175" spans="2:13" ht="33" customHeight="1" thickBot="1" x14ac:dyDescent="0.3">
      <c r="B175" s="121" t="str">
        <f>CONCATENATE($B$11+0.21)</f>
        <v>1.21</v>
      </c>
      <c r="C175" s="46"/>
      <c r="D175" s="122" t="str">
        <f>CONCATENATE(B175,"a")</f>
        <v>1.21a</v>
      </c>
      <c r="E175" s="46"/>
      <c r="F175" s="46"/>
      <c r="G175" s="46"/>
      <c r="H175" s="46"/>
      <c r="I175" s="46"/>
      <c r="J175" s="46"/>
      <c r="K175" s="46"/>
      <c r="L175" s="49" t="str">
        <f>IFERROR(IF(ISBLANK(K175),"",((IF(K175&lt;H175,K175/H175,1)-IF(J175&lt;H175,J175/H175,1)))/(1+$E$11)^I175)*(G175),"Not calculated")</f>
        <v>Not calculated</v>
      </c>
      <c r="M175" s="36"/>
    </row>
    <row r="176" spans="2:13" ht="33" customHeight="1" thickBot="1" x14ac:dyDescent="0.3">
      <c r="B176" s="12"/>
      <c r="C176" s="40"/>
      <c r="D176" s="123" t="str">
        <f>CONCATENATE(B175,"b")</f>
        <v>1.21b</v>
      </c>
      <c r="E176" s="46"/>
      <c r="F176" s="46"/>
      <c r="G176" s="46"/>
      <c r="H176" s="46"/>
      <c r="I176" s="46"/>
      <c r="J176" s="46"/>
      <c r="K176" s="46"/>
      <c r="L176" s="49" t="str">
        <f>IFERROR(IF(ISBLANK(K176),"",((IF(K176&lt;H176,K176/H176,1)-IF(J176&lt;H176,J176/H176,1)))/(1+$E$11)^I176)*(G176),"Not calculated")</f>
        <v>Not calculated</v>
      </c>
      <c r="M176" s="36"/>
    </row>
    <row r="177" spans="2:13" ht="33" customHeight="1" thickBot="1" x14ac:dyDescent="0.3">
      <c r="B177" s="12"/>
      <c r="C177" s="41"/>
      <c r="D177" s="123" t="str">
        <f>CONCATENATE(B175,"c")</f>
        <v>1.21c</v>
      </c>
      <c r="E177" s="46"/>
      <c r="F177" s="46"/>
      <c r="G177" s="46"/>
      <c r="H177" s="46"/>
      <c r="I177" s="46"/>
      <c r="J177" s="46"/>
      <c r="K177" s="46"/>
      <c r="L177" s="49" t="str">
        <f>IFERROR(IF(ISBLANK(K177),"",((IF(K177&lt;H177,K177/H177,1)-IF(J177&lt;H177,J177/H177,1)))/(1+$E$11)^I177)*(G177),"Not calculated")</f>
        <v>Not calculated</v>
      </c>
      <c r="M177" s="36"/>
    </row>
    <row r="178" spans="2:13" ht="33" customHeight="1" thickBot="1" x14ac:dyDescent="0.3">
      <c r="B178" s="12"/>
      <c r="C178" s="41"/>
      <c r="D178" s="123" t="str">
        <f>CONCATENATE(B175,"d")</f>
        <v>1.21d</v>
      </c>
      <c r="E178" s="46"/>
      <c r="F178" s="46"/>
      <c r="G178" s="46"/>
      <c r="H178" s="46"/>
      <c r="I178" s="46"/>
      <c r="J178" s="46"/>
      <c r="K178" s="46"/>
      <c r="L178" s="49" t="str">
        <f>IFERROR(IF(ISBLANK(K178),"",((IF(K178&lt;H178,K178/H178,1)-IF(J178&lt;H178,J178/H178,1)))/(1+$E$11)^I178)*(G178),"Not calculated")</f>
        <v>Not calculated</v>
      </c>
      <c r="M178" s="36"/>
    </row>
    <row r="179" spans="2:13" ht="33" customHeight="1" thickBot="1" x14ac:dyDescent="0.3">
      <c r="B179" s="12"/>
      <c r="C179" s="41"/>
      <c r="D179" s="123" t="str">
        <f>CONCATENATE(B175,"e")</f>
        <v>1.21e</v>
      </c>
      <c r="E179" s="46"/>
      <c r="F179" s="46"/>
      <c r="G179" s="46"/>
      <c r="H179" s="46"/>
      <c r="I179" s="46"/>
      <c r="J179" s="46"/>
      <c r="K179" s="46"/>
      <c r="L179" s="49" t="str">
        <f>IFERROR(IF(ISBLANK(K179),"",((IF(K179&lt;H179,K179/H179,1)-IF(J179&lt;H179,J179/H179,1)))/(1+$E$11)^I179)*(G179),"Not calculated")</f>
        <v>Not calculated</v>
      </c>
      <c r="M179" s="36"/>
    </row>
    <row r="180" spans="2:13" ht="27.95" customHeight="1" thickBot="1" x14ac:dyDescent="0.3">
      <c r="B180" s="12"/>
      <c r="C180" s="13"/>
      <c r="D180" s="13"/>
      <c r="E180" s="13"/>
      <c r="F180" s="13"/>
      <c r="G180" s="13"/>
      <c r="H180" s="13"/>
      <c r="I180" s="13"/>
      <c r="J180" s="13"/>
      <c r="K180" s="13"/>
      <c r="L180" s="67"/>
      <c r="M180" s="36"/>
    </row>
    <row r="181" spans="2:13" ht="90" customHeight="1" x14ac:dyDescent="0.25">
      <c r="B181" s="12"/>
      <c r="C181" s="179" t="s">
        <v>39</v>
      </c>
      <c r="D181" s="180"/>
      <c r="E181" s="180"/>
      <c r="F181" s="180"/>
      <c r="G181" s="181"/>
      <c r="H181" s="179" t="s">
        <v>94</v>
      </c>
      <c r="I181" s="180"/>
      <c r="J181" s="180"/>
      <c r="K181" s="180"/>
      <c r="L181" s="181"/>
    </row>
    <row r="182" spans="2:13" s="64" customFormat="1" ht="57" customHeight="1" thickBot="1" x14ac:dyDescent="0.3">
      <c r="C182" s="63" t="s">
        <v>6</v>
      </c>
      <c r="D182" s="182" t="s">
        <v>7</v>
      </c>
      <c r="E182" s="182"/>
      <c r="F182" s="43" t="s">
        <v>31</v>
      </c>
      <c r="G182" s="44" t="s">
        <v>9</v>
      </c>
      <c r="H182" s="42" t="s">
        <v>38</v>
      </c>
      <c r="I182" s="43" t="s">
        <v>41</v>
      </c>
      <c r="J182" s="68" t="s">
        <v>44</v>
      </c>
      <c r="K182" s="69" t="s">
        <v>45</v>
      </c>
      <c r="L182" s="44" t="s">
        <v>75</v>
      </c>
      <c r="M182" s="15"/>
    </row>
    <row r="183" spans="2:13" ht="33" customHeight="1" thickBot="1" x14ac:dyDescent="0.3">
      <c r="B183" s="121" t="str">
        <f>CONCATENATE($B$11+0.22)</f>
        <v>1.22</v>
      </c>
      <c r="C183" s="46"/>
      <c r="D183" s="122" t="str">
        <f>CONCATENATE(B183,"a")</f>
        <v>1.22a</v>
      </c>
      <c r="E183" s="46"/>
      <c r="F183" s="46"/>
      <c r="G183" s="46"/>
      <c r="H183" s="46"/>
      <c r="I183" s="46"/>
      <c r="J183" s="46"/>
      <c r="K183" s="46"/>
      <c r="L183" s="49" t="str">
        <f>IFERROR(IF(ISBLANK(K183),"",((IF(K183&lt;H183,K183/H183,1)-IF(J183&lt;H183,J183/H183,1)))/(1+$E$11)^I183)*(G183),"Not calculated")</f>
        <v>Not calculated</v>
      </c>
      <c r="M183" s="36"/>
    </row>
    <row r="184" spans="2:13" ht="33" customHeight="1" thickBot="1" x14ac:dyDescent="0.3">
      <c r="B184" s="12"/>
      <c r="C184" s="40"/>
      <c r="D184" s="123" t="str">
        <f>CONCATENATE(B183,"b")</f>
        <v>1.22b</v>
      </c>
      <c r="E184" s="46"/>
      <c r="F184" s="46"/>
      <c r="G184" s="46"/>
      <c r="H184" s="46"/>
      <c r="I184" s="46"/>
      <c r="J184" s="46"/>
      <c r="K184" s="46"/>
      <c r="L184" s="49" t="str">
        <f>IFERROR(IF(ISBLANK(K184),"",((IF(K184&lt;H184,K184/H184,1)-IF(J184&lt;H184,J184/H184,1)))/(1+$E$11)^I184)*(G184),"Not calculated")</f>
        <v>Not calculated</v>
      </c>
      <c r="M184" s="36"/>
    </row>
    <row r="185" spans="2:13" ht="33" customHeight="1" thickBot="1" x14ac:dyDescent="0.3">
      <c r="B185" s="12"/>
      <c r="C185" s="41"/>
      <c r="D185" s="123" t="str">
        <f>CONCATENATE(B183,"c")</f>
        <v>1.22c</v>
      </c>
      <c r="E185" s="46"/>
      <c r="F185" s="46"/>
      <c r="G185" s="46"/>
      <c r="H185" s="46"/>
      <c r="I185" s="46"/>
      <c r="J185" s="46"/>
      <c r="K185" s="46"/>
      <c r="L185" s="49" t="str">
        <f>IFERROR(IF(ISBLANK(K185),"",((IF(K185&lt;H185,K185/H185,1)-IF(J185&lt;H185,J185/H185,1)))/(1+$E$11)^I185)*(G185),"Not calculated")</f>
        <v>Not calculated</v>
      </c>
      <c r="M185" s="36"/>
    </row>
    <row r="186" spans="2:13" ht="33" customHeight="1" thickBot="1" x14ac:dyDescent="0.3">
      <c r="B186" s="12"/>
      <c r="C186" s="41"/>
      <c r="D186" s="123" t="str">
        <f>CONCATENATE(B183,"d")</f>
        <v>1.22d</v>
      </c>
      <c r="E186" s="46"/>
      <c r="F186" s="46"/>
      <c r="G186" s="46"/>
      <c r="H186" s="46"/>
      <c r="I186" s="46"/>
      <c r="J186" s="46"/>
      <c r="K186" s="46"/>
      <c r="L186" s="49" t="str">
        <f>IFERROR(IF(ISBLANK(K186),"",((IF(K186&lt;H186,K186/H186,1)-IF(J186&lt;H186,J186/H186,1)))/(1+$E$11)^I186)*(G186),"Not calculated")</f>
        <v>Not calculated</v>
      </c>
      <c r="M186" s="36"/>
    </row>
    <row r="187" spans="2:13" ht="33" customHeight="1" thickBot="1" x14ac:dyDescent="0.3">
      <c r="B187" s="12"/>
      <c r="C187" s="41"/>
      <c r="D187" s="123" t="str">
        <f>CONCATENATE(B183,"e")</f>
        <v>1.22e</v>
      </c>
      <c r="E187" s="46"/>
      <c r="F187" s="46"/>
      <c r="G187" s="46"/>
      <c r="H187" s="46"/>
      <c r="I187" s="46"/>
      <c r="J187" s="46"/>
      <c r="K187" s="46"/>
      <c r="L187" s="49" t="str">
        <f>IFERROR(IF(ISBLANK(K187),"",((IF(K187&lt;H187,K187/H187,1)-IF(J187&lt;H187,J187/H187,1)))/(1+$E$11)^I187)*(G187),"Not calculated")</f>
        <v>Not calculated</v>
      </c>
      <c r="M187" s="36"/>
    </row>
    <row r="188" spans="2:13" ht="27.95" customHeight="1" thickBot="1" x14ac:dyDescent="0.3">
      <c r="B188" s="12"/>
      <c r="C188" s="13"/>
      <c r="D188" s="13"/>
      <c r="E188" s="13"/>
      <c r="F188" s="13"/>
      <c r="G188" s="13"/>
      <c r="H188" s="13"/>
      <c r="I188" s="13"/>
      <c r="J188" s="13"/>
      <c r="K188" s="13"/>
      <c r="L188" s="67"/>
      <c r="M188" s="36"/>
    </row>
    <row r="189" spans="2:13" ht="90" customHeight="1" x14ac:dyDescent="0.25">
      <c r="B189" s="12"/>
      <c r="C189" s="179" t="s">
        <v>39</v>
      </c>
      <c r="D189" s="180"/>
      <c r="E189" s="180"/>
      <c r="F189" s="180"/>
      <c r="G189" s="181"/>
      <c r="H189" s="179" t="s">
        <v>94</v>
      </c>
      <c r="I189" s="180"/>
      <c r="J189" s="180"/>
      <c r="K189" s="180"/>
      <c r="L189" s="181"/>
    </row>
    <row r="190" spans="2:13" s="64" customFormat="1" ht="57" customHeight="1" thickBot="1" x14ac:dyDescent="0.3">
      <c r="C190" s="63" t="s">
        <v>6</v>
      </c>
      <c r="D190" s="182" t="s">
        <v>7</v>
      </c>
      <c r="E190" s="182"/>
      <c r="F190" s="43" t="s">
        <v>31</v>
      </c>
      <c r="G190" s="44" t="s">
        <v>9</v>
      </c>
      <c r="H190" s="42" t="s">
        <v>38</v>
      </c>
      <c r="I190" s="43" t="s">
        <v>41</v>
      </c>
      <c r="J190" s="68" t="s">
        <v>44</v>
      </c>
      <c r="K190" s="69" t="s">
        <v>45</v>
      </c>
      <c r="L190" s="44" t="s">
        <v>75</v>
      </c>
      <c r="M190" s="15"/>
    </row>
    <row r="191" spans="2:13" ht="33" customHeight="1" thickBot="1" x14ac:dyDescent="0.3">
      <c r="B191" s="121" t="str">
        <f>CONCATENATE($B$11+0.23)</f>
        <v>1.23</v>
      </c>
      <c r="C191" s="46"/>
      <c r="D191" s="122" t="str">
        <f>CONCATENATE(B191,"a")</f>
        <v>1.23a</v>
      </c>
      <c r="E191" s="46"/>
      <c r="F191" s="46"/>
      <c r="G191" s="46"/>
      <c r="H191" s="46"/>
      <c r="I191" s="46"/>
      <c r="J191" s="46"/>
      <c r="K191" s="46"/>
      <c r="L191" s="49" t="str">
        <f>IFERROR(IF(ISBLANK(K191),"",((IF(K191&lt;H191,K191/H191,1)-IF(J191&lt;H191,J191/H191,1)))/(1+$E$11)^I191)*(G191),"Not calculated")</f>
        <v>Not calculated</v>
      </c>
      <c r="M191" s="36"/>
    </row>
    <row r="192" spans="2:13" ht="33" customHeight="1" thickBot="1" x14ac:dyDescent="0.3">
      <c r="B192" s="12"/>
      <c r="C192" s="40"/>
      <c r="D192" s="123" t="str">
        <f>CONCATENATE(B191,"b")</f>
        <v>1.23b</v>
      </c>
      <c r="E192" s="46"/>
      <c r="F192" s="46"/>
      <c r="G192" s="46"/>
      <c r="H192" s="46"/>
      <c r="I192" s="46"/>
      <c r="J192" s="46"/>
      <c r="K192" s="46"/>
      <c r="L192" s="49" t="str">
        <f>IFERROR(IF(ISBLANK(K192),"",((IF(K192&lt;H192,K192/H192,1)-IF(J192&lt;H192,J192/H192,1)))/(1+$E$11)^I192)*(G192),"Not calculated")</f>
        <v>Not calculated</v>
      </c>
      <c r="M192" s="36"/>
    </row>
    <row r="193" spans="2:13" ht="33" customHeight="1" thickBot="1" x14ac:dyDescent="0.3">
      <c r="B193" s="12"/>
      <c r="C193" s="41"/>
      <c r="D193" s="123" t="str">
        <f>CONCATENATE(B191,"c")</f>
        <v>1.23c</v>
      </c>
      <c r="E193" s="46"/>
      <c r="F193" s="46"/>
      <c r="G193" s="46"/>
      <c r="H193" s="46"/>
      <c r="I193" s="46"/>
      <c r="J193" s="46"/>
      <c r="K193" s="46"/>
      <c r="L193" s="49" t="str">
        <f>IFERROR(IF(ISBLANK(K193),"",((IF(K193&lt;H193,K193/H193,1)-IF(J193&lt;H193,J193/H193,1)))/(1+$E$11)^I193)*(G193),"Not calculated")</f>
        <v>Not calculated</v>
      </c>
      <c r="M193" s="36"/>
    </row>
    <row r="194" spans="2:13" ht="33" customHeight="1" thickBot="1" x14ac:dyDescent="0.3">
      <c r="B194" s="12"/>
      <c r="C194" s="41"/>
      <c r="D194" s="123" t="str">
        <f>CONCATENATE(B191,"d")</f>
        <v>1.23d</v>
      </c>
      <c r="E194" s="46"/>
      <c r="F194" s="46"/>
      <c r="G194" s="46"/>
      <c r="H194" s="46"/>
      <c r="I194" s="46"/>
      <c r="J194" s="46"/>
      <c r="K194" s="46"/>
      <c r="L194" s="49" t="str">
        <f>IFERROR(IF(ISBLANK(K194),"",((IF(K194&lt;H194,K194/H194,1)-IF(J194&lt;H194,J194/H194,1)))/(1+$E$11)^I194)*(G194),"Not calculated")</f>
        <v>Not calculated</v>
      </c>
      <c r="M194" s="36"/>
    </row>
    <row r="195" spans="2:13" ht="33" customHeight="1" thickBot="1" x14ac:dyDescent="0.3">
      <c r="B195" s="12"/>
      <c r="C195" s="41"/>
      <c r="D195" s="123" t="str">
        <f>CONCATENATE(B191,"e")</f>
        <v>1.23e</v>
      </c>
      <c r="E195" s="46"/>
      <c r="F195" s="46"/>
      <c r="G195" s="46"/>
      <c r="H195" s="46"/>
      <c r="I195" s="46"/>
      <c r="J195" s="46"/>
      <c r="K195" s="46"/>
      <c r="L195" s="49" t="str">
        <f>IFERROR(IF(ISBLANK(K195),"",((IF(K195&lt;H195,K195/H195,1)-IF(J195&lt;H195,J195/H195,1)))/(1+$E$11)^I195)*(G195),"Not calculated")</f>
        <v>Not calculated</v>
      </c>
      <c r="M195" s="36"/>
    </row>
    <row r="196" spans="2:13" ht="27.95" customHeight="1" thickBot="1" x14ac:dyDescent="0.3">
      <c r="B196" s="12"/>
      <c r="C196" s="13"/>
      <c r="D196" s="13"/>
      <c r="E196" s="13"/>
      <c r="F196" s="13"/>
      <c r="G196" s="13"/>
      <c r="H196" s="13"/>
      <c r="I196" s="13"/>
      <c r="J196" s="13"/>
      <c r="K196" s="13"/>
      <c r="L196" s="67"/>
      <c r="M196" s="36"/>
    </row>
    <row r="197" spans="2:13" ht="90" customHeight="1" x14ac:dyDescent="0.25">
      <c r="B197" s="12"/>
      <c r="C197" s="179" t="s">
        <v>39</v>
      </c>
      <c r="D197" s="180"/>
      <c r="E197" s="180"/>
      <c r="F197" s="180"/>
      <c r="G197" s="181"/>
      <c r="H197" s="179" t="s">
        <v>94</v>
      </c>
      <c r="I197" s="180"/>
      <c r="J197" s="180"/>
      <c r="K197" s="180"/>
      <c r="L197" s="181"/>
    </row>
    <row r="198" spans="2:13" s="64" customFormat="1" ht="57" customHeight="1" thickBot="1" x14ac:dyDescent="0.3">
      <c r="C198" s="63" t="s">
        <v>6</v>
      </c>
      <c r="D198" s="182" t="s">
        <v>7</v>
      </c>
      <c r="E198" s="182"/>
      <c r="F198" s="43" t="s">
        <v>31</v>
      </c>
      <c r="G198" s="44" t="s">
        <v>9</v>
      </c>
      <c r="H198" s="42" t="s">
        <v>38</v>
      </c>
      <c r="I198" s="43" t="s">
        <v>41</v>
      </c>
      <c r="J198" s="68" t="s">
        <v>44</v>
      </c>
      <c r="K198" s="69" t="s">
        <v>45</v>
      </c>
      <c r="L198" s="44" t="s">
        <v>75</v>
      </c>
      <c r="M198" s="15"/>
    </row>
    <row r="199" spans="2:13" ht="33" customHeight="1" thickBot="1" x14ac:dyDescent="0.3">
      <c r="B199" s="121" t="str">
        <f>CONCATENATE($B$11+0.24)</f>
        <v>1.24</v>
      </c>
      <c r="C199" s="46"/>
      <c r="D199" s="122" t="str">
        <f>CONCATENATE(B199,"a")</f>
        <v>1.24a</v>
      </c>
      <c r="E199" s="46"/>
      <c r="F199" s="46"/>
      <c r="G199" s="46"/>
      <c r="H199" s="46"/>
      <c r="I199" s="46"/>
      <c r="J199" s="46"/>
      <c r="K199" s="46"/>
      <c r="L199" s="49" t="str">
        <f>IFERROR(IF(ISBLANK(K199),"",((IF(K199&lt;H199,K199/H199,1)-IF(J199&lt;H199,J199/H199,1)))/(1+$E$11)^I199)*(G199),"Not calculated")</f>
        <v>Not calculated</v>
      </c>
      <c r="M199" s="36"/>
    </row>
    <row r="200" spans="2:13" ht="33" customHeight="1" thickBot="1" x14ac:dyDescent="0.3">
      <c r="B200" s="12"/>
      <c r="C200" s="40"/>
      <c r="D200" s="123" t="str">
        <f>CONCATENATE(B199,"b")</f>
        <v>1.24b</v>
      </c>
      <c r="E200" s="46"/>
      <c r="F200" s="46"/>
      <c r="G200" s="46"/>
      <c r="H200" s="46"/>
      <c r="I200" s="46"/>
      <c r="J200" s="46"/>
      <c r="K200" s="46"/>
      <c r="L200" s="49" t="str">
        <f>IFERROR(IF(ISBLANK(K200),"",((IF(K200&lt;H200,K200/H200,1)-IF(J200&lt;H200,J200/H200,1)))/(1+$E$11)^I200)*(G200),"Not calculated")</f>
        <v>Not calculated</v>
      </c>
      <c r="M200" s="36"/>
    </row>
    <row r="201" spans="2:13" ht="33" customHeight="1" thickBot="1" x14ac:dyDescent="0.3">
      <c r="B201" s="12"/>
      <c r="C201" s="41"/>
      <c r="D201" s="123" t="str">
        <f>CONCATENATE(B199,"c")</f>
        <v>1.24c</v>
      </c>
      <c r="E201" s="46"/>
      <c r="F201" s="46"/>
      <c r="G201" s="46"/>
      <c r="H201" s="46"/>
      <c r="I201" s="46"/>
      <c r="J201" s="46"/>
      <c r="K201" s="46"/>
      <c r="L201" s="49" t="str">
        <f>IFERROR(IF(ISBLANK(K201),"",((IF(K201&lt;H201,K201/H201,1)-IF(J201&lt;H201,J201/H201,1)))/(1+$E$11)^I201)*(G201),"Not calculated")</f>
        <v>Not calculated</v>
      </c>
      <c r="M201" s="36"/>
    </row>
    <row r="202" spans="2:13" ht="33" customHeight="1" thickBot="1" x14ac:dyDescent="0.3">
      <c r="B202" s="12"/>
      <c r="C202" s="41"/>
      <c r="D202" s="123" t="str">
        <f>CONCATENATE(B199,"d")</f>
        <v>1.24d</v>
      </c>
      <c r="E202" s="46"/>
      <c r="F202" s="46"/>
      <c r="G202" s="46"/>
      <c r="H202" s="46"/>
      <c r="I202" s="46"/>
      <c r="J202" s="46"/>
      <c r="K202" s="46"/>
      <c r="L202" s="49" t="str">
        <f>IFERROR(IF(ISBLANK(K202),"",((IF(K202&lt;H202,K202/H202,1)-IF(J202&lt;H202,J202/H202,1)))/(1+$E$11)^I202)*(G202),"Not calculated")</f>
        <v>Not calculated</v>
      </c>
      <c r="M202" s="36"/>
    </row>
    <row r="203" spans="2:13" ht="33" customHeight="1" thickBot="1" x14ac:dyDescent="0.3">
      <c r="B203" s="12"/>
      <c r="C203" s="41"/>
      <c r="D203" s="123" t="str">
        <f>CONCATENATE(B199,"e")</f>
        <v>1.24e</v>
      </c>
      <c r="E203" s="46"/>
      <c r="F203" s="46"/>
      <c r="G203" s="46"/>
      <c r="H203" s="46"/>
      <c r="I203" s="46"/>
      <c r="J203" s="46"/>
      <c r="K203" s="46"/>
      <c r="L203" s="49" t="str">
        <f>IFERROR(IF(ISBLANK(K203),"",((IF(K203&lt;H203,K203/H203,1)-IF(J203&lt;H203,J203/H203,1)))/(1+$E$11)^I203)*(G203),"Not calculated")</f>
        <v>Not calculated</v>
      </c>
      <c r="M203" s="36"/>
    </row>
    <row r="204" spans="2:13" ht="27.95" customHeight="1" thickBot="1" x14ac:dyDescent="0.3">
      <c r="B204" s="12"/>
      <c r="C204" s="13"/>
      <c r="D204" s="13"/>
      <c r="E204" s="13"/>
      <c r="F204" s="13"/>
      <c r="G204" s="13"/>
      <c r="H204" s="13"/>
      <c r="I204" s="13"/>
      <c r="J204" s="13"/>
      <c r="K204" s="13"/>
      <c r="L204" s="67"/>
      <c r="M204" s="36"/>
    </row>
    <row r="205" spans="2:13" ht="90" customHeight="1" x14ac:dyDescent="0.25">
      <c r="B205" s="12"/>
      <c r="C205" s="179" t="s">
        <v>39</v>
      </c>
      <c r="D205" s="180"/>
      <c r="E205" s="180"/>
      <c r="F205" s="180"/>
      <c r="G205" s="181"/>
      <c r="H205" s="179" t="s">
        <v>94</v>
      </c>
      <c r="I205" s="180"/>
      <c r="J205" s="180"/>
      <c r="K205" s="180"/>
      <c r="L205" s="181"/>
    </row>
    <row r="206" spans="2:13" s="64" customFormat="1" ht="57" customHeight="1" thickBot="1" x14ac:dyDescent="0.3">
      <c r="C206" s="63" t="s">
        <v>6</v>
      </c>
      <c r="D206" s="182" t="s">
        <v>7</v>
      </c>
      <c r="E206" s="182"/>
      <c r="F206" s="43" t="s">
        <v>31</v>
      </c>
      <c r="G206" s="44" t="s">
        <v>9</v>
      </c>
      <c r="H206" s="42" t="s">
        <v>38</v>
      </c>
      <c r="I206" s="43" t="s">
        <v>41</v>
      </c>
      <c r="J206" s="68" t="s">
        <v>44</v>
      </c>
      <c r="K206" s="69" t="s">
        <v>45</v>
      </c>
      <c r="L206" s="44" t="s">
        <v>75</v>
      </c>
      <c r="M206" s="15"/>
    </row>
    <row r="207" spans="2:13" ht="33" customHeight="1" thickBot="1" x14ac:dyDescent="0.3">
      <c r="B207" s="121" t="str">
        <f>CONCATENATE($B$11+0.25)</f>
        <v>1.25</v>
      </c>
      <c r="C207" s="46"/>
      <c r="D207" s="122" t="str">
        <f>CONCATENATE(B207,"a")</f>
        <v>1.25a</v>
      </c>
      <c r="E207" s="46"/>
      <c r="F207" s="46"/>
      <c r="G207" s="46"/>
      <c r="H207" s="46"/>
      <c r="I207" s="46"/>
      <c r="J207" s="46"/>
      <c r="K207" s="46"/>
      <c r="L207" s="49" t="str">
        <f>IFERROR(IF(ISBLANK(K207),"",((IF(K207&lt;H207,K207/H207,1)-IF(J207&lt;H207,J207/H207,1)))/(1+$E$11)^I207)*(G207),"Not calculated")</f>
        <v>Not calculated</v>
      </c>
      <c r="M207" s="36"/>
    </row>
    <row r="208" spans="2:13" ht="33" customHeight="1" thickBot="1" x14ac:dyDescent="0.3">
      <c r="B208" s="12"/>
      <c r="C208" s="40"/>
      <c r="D208" s="123" t="str">
        <f>CONCATENATE(B207,"b")</f>
        <v>1.25b</v>
      </c>
      <c r="E208" s="46"/>
      <c r="F208" s="46"/>
      <c r="G208" s="46"/>
      <c r="H208" s="46"/>
      <c r="I208" s="46"/>
      <c r="J208" s="46"/>
      <c r="K208" s="46"/>
      <c r="L208" s="49" t="str">
        <f>IFERROR(IF(ISBLANK(K208),"",((IF(K208&lt;H208,K208/H208,1)-IF(J208&lt;H208,J208/H208,1)))/(1+$E$11)^I208)*(G208),"Not calculated")</f>
        <v>Not calculated</v>
      </c>
      <c r="M208" s="36"/>
    </row>
    <row r="209" spans="2:13" ht="33" customHeight="1" thickBot="1" x14ac:dyDescent="0.3">
      <c r="B209" s="12"/>
      <c r="C209" s="41"/>
      <c r="D209" s="123" t="str">
        <f>CONCATENATE(B207,"c")</f>
        <v>1.25c</v>
      </c>
      <c r="E209" s="46"/>
      <c r="F209" s="46"/>
      <c r="G209" s="46"/>
      <c r="H209" s="46"/>
      <c r="I209" s="46"/>
      <c r="J209" s="46"/>
      <c r="K209" s="46"/>
      <c r="L209" s="49" t="str">
        <f>IFERROR(IF(ISBLANK(K209),"",((IF(K209&lt;H209,K209/H209,1)-IF(J209&lt;H209,J209/H209,1)))/(1+$E$11)^I209)*(G209),"Not calculated")</f>
        <v>Not calculated</v>
      </c>
      <c r="M209" s="36"/>
    </row>
    <row r="210" spans="2:13" ht="33" customHeight="1" thickBot="1" x14ac:dyDescent="0.3">
      <c r="B210" s="12"/>
      <c r="C210" s="41"/>
      <c r="D210" s="123" t="str">
        <f>CONCATENATE(B207,"d")</f>
        <v>1.25d</v>
      </c>
      <c r="E210" s="46"/>
      <c r="F210" s="46"/>
      <c r="G210" s="46"/>
      <c r="H210" s="46"/>
      <c r="I210" s="46"/>
      <c r="J210" s="46"/>
      <c r="K210" s="46"/>
      <c r="L210" s="49" t="str">
        <f>IFERROR(IF(ISBLANK(K210),"",((IF(K210&lt;H210,K210/H210,1)-IF(J210&lt;H210,J210/H210,1)))/(1+$E$11)^I210)*(G210),"Not calculated")</f>
        <v>Not calculated</v>
      </c>
      <c r="M210" s="36"/>
    </row>
    <row r="211" spans="2:13" ht="33" customHeight="1" thickBot="1" x14ac:dyDescent="0.3">
      <c r="B211" s="12"/>
      <c r="C211" s="41"/>
      <c r="D211" s="123" t="str">
        <f>CONCATENATE(B207,"e")</f>
        <v>1.25e</v>
      </c>
      <c r="E211" s="46"/>
      <c r="F211" s="46"/>
      <c r="G211" s="46"/>
      <c r="H211" s="46"/>
      <c r="I211" s="46"/>
      <c r="J211" s="46"/>
      <c r="K211" s="46"/>
      <c r="L211" s="49" t="str">
        <f>IFERROR(IF(ISBLANK(K211),"",((IF(K211&lt;H211,K211/H211,1)-IF(J211&lt;H211,J211/H211,1)))/(1+$E$11)^I211)*(G211),"Not calculated")</f>
        <v>Not calculated</v>
      </c>
      <c r="M211" s="36"/>
    </row>
    <row r="212" spans="2:13" ht="27.95" customHeight="1" thickBot="1" x14ac:dyDescent="0.3">
      <c r="B212" s="12"/>
      <c r="C212" s="13"/>
      <c r="D212" s="13"/>
      <c r="E212" s="13"/>
      <c r="F212" s="13"/>
      <c r="G212" s="13"/>
      <c r="H212" s="13"/>
      <c r="I212" s="13"/>
      <c r="J212" s="13"/>
      <c r="K212" s="13"/>
      <c r="L212" s="67"/>
      <c r="M212" s="36"/>
    </row>
    <row r="213" spans="2:13" ht="90" customHeight="1" x14ac:dyDescent="0.25">
      <c r="B213" s="12"/>
      <c r="C213" s="179" t="s">
        <v>39</v>
      </c>
      <c r="D213" s="180"/>
      <c r="E213" s="180"/>
      <c r="F213" s="180"/>
      <c r="G213" s="181"/>
      <c r="H213" s="179" t="s">
        <v>94</v>
      </c>
      <c r="I213" s="180"/>
      <c r="J213" s="180"/>
      <c r="K213" s="180"/>
      <c r="L213" s="181"/>
    </row>
    <row r="214" spans="2:13" s="64" customFormat="1" ht="57" customHeight="1" thickBot="1" x14ac:dyDescent="0.3">
      <c r="C214" s="63" t="s">
        <v>6</v>
      </c>
      <c r="D214" s="182" t="s">
        <v>7</v>
      </c>
      <c r="E214" s="182"/>
      <c r="F214" s="43" t="s">
        <v>31</v>
      </c>
      <c r="G214" s="44" t="s">
        <v>9</v>
      </c>
      <c r="H214" s="42" t="s">
        <v>38</v>
      </c>
      <c r="I214" s="43" t="s">
        <v>41</v>
      </c>
      <c r="J214" s="68" t="s">
        <v>44</v>
      </c>
      <c r="K214" s="69" t="s">
        <v>45</v>
      </c>
      <c r="L214" s="44" t="s">
        <v>75</v>
      </c>
      <c r="M214" s="15"/>
    </row>
    <row r="215" spans="2:13" ht="33" customHeight="1" thickBot="1" x14ac:dyDescent="0.3">
      <c r="B215" s="121" t="str">
        <f>CONCATENATE($B$11+0.26)</f>
        <v>1.26</v>
      </c>
      <c r="C215" s="46"/>
      <c r="D215" s="122" t="str">
        <f>CONCATENATE(B215,"a")</f>
        <v>1.26a</v>
      </c>
      <c r="E215" s="46"/>
      <c r="F215" s="46"/>
      <c r="G215" s="46"/>
      <c r="H215" s="46"/>
      <c r="I215" s="46"/>
      <c r="J215" s="46"/>
      <c r="K215" s="46"/>
      <c r="L215" s="49" t="str">
        <f>IFERROR(IF(ISBLANK(K215),"",((IF(K215&lt;H215,K215/H215,1)-IF(J215&lt;H215,J215/H215,1)))/(1+$E$11)^I215)*(G215),"Not calculated")</f>
        <v>Not calculated</v>
      </c>
      <c r="M215" s="36"/>
    </row>
    <row r="216" spans="2:13" ht="33" customHeight="1" thickBot="1" x14ac:dyDescent="0.3">
      <c r="B216" s="12"/>
      <c r="C216" s="40"/>
      <c r="D216" s="123" t="str">
        <f>CONCATENATE(B215,"b")</f>
        <v>1.26b</v>
      </c>
      <c r="E216" s="46"/>
      <c r="F216" s="46"/>
      <c r="G216" s="46"/>
      <c r="H216" s="46"/>
      <c r="I216" s="46"/>
      <c r="J216" s="46"/>
      <c r="K216" s="46"/>
      <c r="L216" s="49" t="str">
        <f>IFERROR(IF(ISBLANK(K216),"",((IF(K216&lt;H216,K216/H216,1)-IF(J216&lt;H216,J216/H216,1)))/(1+$E$11)^I216)*(G216),"Not calculated")</f>
        <v>Not calculated</v>
      </c>
      <c r="M216" s="36"/>
    </row>
    <row r="217" spans="2:13" ht="33" customHeight="1" thickBot="1" x14ac:dyDescent="0.3">
      <c r="B217" s="12"/>
      <c r="C217" s="41"/>
      <c r="D217" s="123" t="str">
        <f>CONCATENATE(B215,"c")</f>
        <v>1.26c</v>
      </c>
      <c r="E217" s="46"/>
      <c r="F217" s="46"/>
      <c r="G217" s="46"/>
      <c r="H217" s="46"/>
      <c r="I217" s="46"/>
      <c r="J217" s="46"/>
      <c r="K217" s="46"/>
      <c r="L217" s="49" t="str">
        <f>IFERROR(IF(ISBLANK(K217),"",((IF(K217&lt;H217,K217/H217,1)-IF(J217&lt;H217,J217/H217,1)))/(1+$E$11)^I217)*(G217),"Not calculated")</f>
        <v>Not calculated</v>
      </c>
      <c r="M217" s="36"/>
    </row>
    <row r="218" spans="2:13" ht="33" customHeight="1" thickBot="1" x14ac:dyDescent="0.3">
      <c r="B218" s="12"/>
      <c r="C218" s="41"/>
      <c r="D218" s="123" t="str">
        <f>CONCATENATE(B215,"d")</f>
        <v>1.26d</v>
      </c>
      <c r="E218" s="46"/>
      <c r="F218" s="46"/>
      <c r="G218" s="46"/>
      <c r="H218" s="46"/>
      <c r="I218" s="46"/>
      <c r="J218" s="46"/>
      <c r="K218" s="46"/>
      <c r="L218" s="49" t="str">
        <f>IFERROR(IF(ISBLANK(K218),"",((IF(K218&lt;H218,K218/H218,1)-IF(J218&lt;H218,J218/H218,1)))/(1+$E$11)^I218)*(G218),"Not calculated")</f>
        <v>Not calculated</v>
      </c>
      <c r="M218" s="36"/>
    </row>
    <row r="219" spans="2:13" ht="33" customHeight="1" thickBot="1" x14ac:dyDescent="0.3">
      <c r="B219" s="12"/>
      <c r="C219" s="41"/>
      <c r="D219" s="123" t="str">
        <f>CONCATENATE(B215,"e")</f>
        <v>1.26e</v>
      </c>
      <c r="E219" s="46"/>
      <c r="F219" s="46"/>
      <c r="G219" s="46"/>
      <c r="H219" s="46"/>
      <c r="I219" s="46"/>
      <c r="J219" s="46"/>
      <c r="K219" s="46"/>
      <c r="L219" s="49" t="str">
        <f>IFERROR(IF(ISBLANK(K219),"",((IF(K219&lt;H219,K219/H219,1)-IF(J219&lt;H219,J219/H219,1)))/(1+$E$11)^I219)*(G219),"Not calculated")</f>
        <v>Not calculated</v>
      </c>
      <c r="M219" s="36"/>
    </row>
    <row r="220" spans="2:13" ht="27.95" customHeight="1" thickBot="1" x14ac:dyDescent="0.3">
      <c r="B220" s="12"/>
      <c r="C220" s="13"/>
      <c r="D220" s="13"/>
      <c r="E220" s="13"/>
      <c r="F220" s="13"/>
      <c r="G220" s="13"/>
      <c r="H220" s="13"/>
      <c r="I220" s="13"/>
      <c r="J220" s="13"/>
      <c r="K220" s="13"/>
      <c r="L220" s="67"/>
      <c r="M220" s="36"/>
    </row>
    <row r="221" spans="2:13" ht="90" customHeight="1" x14ac:dyDescent="0.25">
      <c r="B221" s="12"/>
      <c r="C221" s="179" t="s">
        <v>39</v>
      </c>
      <c r="D221" s="180"/>
      <c r="E221" s="180"/>
      <c r="F221" s="180"/>
      <c r="G221" s="181"/>
      <c r="H221" s="179" t="s">
        <v>94</v>
      </c>
      <c r="I221" s="180"/>
      <c r="J221" s="180"/>
      <c r="K221" s="180"/>
      <c r="L221" s="181"/>
    </row>
    <row r="222" spans="2:13" s="64" customFormat="1" ht="57" customHeight="1" thickBot="1" x14ac:dyDescent="0.3">
      <c r="C222" s="63" t="s">
        <v>6</v>
      </c>
      <c r="D222" s="182" t="s">
        <v>7</v>
      </c>
      <c r="E222" s="182"/>
      <c r="F222" s="43" t="s">
        <v>31</v>
      </c>
      <c r="G222" s="44" t="s">
        <v>9</v>
      </c>
      <c r="H222" s="42" t="s">
        <v>38</v>
      </c>
      <c r="I222" s="43" t="s">
        <v>41</v>
      </c>
      <c r="J222" s="68" t="s">
        <v>44</v>
      </c>
      <c r="K222" s="69" t="s">
        <v>45</v>
      </c>
      <c r="L222" s="44" t="s">
        <v>75</v>
      </c>
      <c r="M222" s="15"/>
    </row>
    <row r="223" spans="2:13" ht="33" customHeight="1" thickBot="1" x14ac:dyDescent="0.3">
      <c r="B223" s="121" t="str">
        <f>CONCATENATE($B$11+0.27)</f>
        <v>1.27</v>
      </c>
      <c r="C223" s="46"/>
      <c r="D223" s="122" t="str">
        <f>CONCATENATE(B223,"a")</f>
        <v>1.27a</v>
      </c>
      <c r="E223" s="46"/>
      <c r="F223" s="46"/>
      <c r="G223" s="46"/>
      <c r="H223" s="46"/>
      <c r="I223" s="46"/>
      <c r="J223" s="46"/>
      <c r="K223" s="46"/>
      <c r="L223" s="49" t="str">
        <f>IFERROR(IF(ISBLANK(K223),"",((IF(K223&lt;H223,K223/H223,1)-IF(J223&lt;H223,J223/H223,1)))/(1+$E$11)^I223)*(G223),"Not calculated")</f>
        <v>Not calculated</v>
      </c>
      <c r="M223" s="36"/>
    </row>
    <row r="224" spans="2:13" ht="33" customHeight="1" thickBot="1" x14ac:dyDescent="0.3">
      <c r="B224" s="12"/>
      <c r="C224" s="40"/>
      <c r="D224" s="123" t="str">
        <f>CONCATENATE(B223,"b")</f>
        <v>1.27b</v>
      </c>
      <c r="E224" s="46"/>
      <c r="F224" s="46"/>
      <c r="G224" s="46"/>
      <c r="H224" s="46"/>
      <c r="I224" s="46"/>
      <c r="J224" s="46"/>
      <c r="K224" s="46"/>
      <c r="L224" s="49" t="str">
        <f>IFERROR(IF(ISBLANK(K224),"",((IF(K224&lt;H224,K224/H224,1)-IF(J224&lt;H224,J224/H224,1)))/(1+$E$11)^I224)*(G224),"Not calculated")</f>
        <v>Not calculated</v>
      </c>
      <c r="M224" s="36"/>
    </row>
    <row r="225" spans="2:13" ht="33" customHeight="1" thickBot="1" x14ac:dyDescent="0.3">
      <c r="B225" s="12"/>
      <c r="C225" s="41"/>
      <c r="D225" s="123" t="str">
        <f>CONCATENATE(B223,"c")</f>
        <v>1.27c</v>
      </c>
      <c r="E225" s="46"/>
      <c r="F225" s="46"/>
      <c r="G225" s="46"/>
      <c r="H225" s="46"/>
      <c r="I225" s="46"/>
      <c r="J225" s="46"/>
      <c r="K225" s="46"/>
      <c r="L225" s="49" t="str">
        <f>IFERROR(IF(ISBLANK(K225),"",((IF(K225&lt;H225,K225/H225,1)-IF(J225&lt;H225,J225/H225,1)))/(1+$E$11)^I225)*(G225),"Not calculated")</f>
        <v>Not calculated</v>
      </c>
      <c r="M225" s="36"/>
    </row>
    <row r="226" spans="2:13" ht="33" customHeight="1" thickBot="1" x14ac:dyDescent="0.3">
      <c r="B226" s="12"/>
      <c r="C226" s="41"/>
      <c r="D226" s="123" t="str">
        <f>CONCATENATE(B223,"d")</f>
        <v>1.27d</v>
      </c>
      <c r="E226" s="46"/>
      <c r="F226" s="46"/>
      <c r="G226" s="46"/>
      <c r="H226" s="46"/>
      <c r="I226" s="46"/>
      <c r="J226" s="46"/>
      <c r="K226" s="46"/>
      <c r="L226" s="49" t="str">
        <f>IFERROR(IF(ISBLANK(K226),"",((IF(K226&lt;H226,K226/H226,1)-IF(J226&lt;H226,J226/H226,1)))/(1+$E$11)^I226)*(G226),"Not calculated")</f>
        <v>Not calculated</v>
      </c>
      <c r="M226" s="36"/>
    </row>
    <row r="227" spans="2:13" ht="33" customHeight="1" thickBot="1" x14ac:dyDescent="0.3">
      <c r="B227" s="12"/>
      <c r="C227" s="41"/>
      <c r="D227" s="123" t="str">
        <f>CONCATENATE(B223,"e")</f>
        <v>1.27e</v>
      </c>
      <c r="E227" s="46"/>
      <c r="F227" s="46"/>
      <c r="G227" s="46"/>
      <c r="H227" s="46"/>
      <c r="I227" s="46"/>
      <c r="J227" s="46"/>
      <c r="K227" s="46"/>
      <c r="L227" s="49" t="str">
        <f>IFERROR(IF(ISBLANK(K227),"",((IF(K227&lt;H227,K227/H227,1)-IF(J227&lt;H227,J227/H227,1)))/(1+$E$11)^I227)*(G227),"Not calculated")</f>
        <v>Not calculated</v>
      </c>
      <c r="M227" s="36"/>
    </row>
    <row r="228" spans="2:13" ht="27.95" customHeight="1" thickBot="1" x14ac:dyDescent="0.3">
      <c r="B228" s="12"/>
      <c r="C228" s="13"/>
      <c r="D228" s="13"/>
      <c r="E228" s="13"/>
      <c r="F228" s="13"/>
      <c r="G228" s="13"/>
      <c r="H228" s="13"/>
      <c r="I228" s="13"/>
      <c r="J228" s="13"/>
      <c r="K228" s="13"/>
      <c r="L228" s="67"/>
      <c r="M228" s="36"/>
    </row>
    <row r="229" spans="2:13" ht="90" customHeight="1" x14ac:dyDescent="0.25">
      <c r="B229" s="12"/>
      <c r="C229" s="179" t="s">
        <v>39</v>
      </c>
      <c r="D229" s="180"/>
      <c r="E229" s="180"/>
      <c r="F229" s="180"/>
      <c r="G229" s="181"/>
      <c r="H229" s="179" t="s">
        <v>94</v>
      </c>
      <c r="I229" s="180"/>
      <c r="J229" s="180"/>
      <c r="K229" s="180"/>
      <c r="L229" s="181"/>
    </row>
    <row r="230" spans="2:13" s="64" customFormat="1" ht="57" customHeight="1" thickBot="1" x14ac:dyDescent="0.3">
      <c r="C230" s="63" t="s">
        <v>6</v>
      </c>
      <c r="D230" s="182" t="s">
        <v>7</v>
      </c>
      <c r="E230" s="182"/>
      <c r="F230" s="43" t="s">
        <v>31</v>
      </c>
      <c r="G230" s="44" t="s">
        <v>9</v>
      </c>
      <c r="H230" s="42" t="s">
        <v>38</v>
      </c>
      <c r="I230" s="43" t="s">
        <v>41</v>
      </c>
      <c r="J230" s="68" t="s">
        <v>44</v>
      </c>
      <c r="K230" s="69" t="s">
        <v>45</v>
      </c>
      <c r="L230" s="44" t="s">
        <v>75</v>
      </c>
      <c r="M230" s="15"/>
    </row>
    <row r="231" spans="2:13" ht="33" customHeight="1" thickBot="1" x14ac:dyDescent="0.3">
      <c r="B231" s="121" t="str">
        <f>CONCATENATE($B$11+0.28)</f>
        <v>1.28</v>
      </c>
      <c r="C231" s="46"/>
      <c r="D231" s="122" t="str">
        <f>CONCATENATE(B231,"a")</f>
        <v>1.28a</v>
      </c>
      <c r="E231" s="46"/>
      <c r="F231" s="46"/>
      <c r="G231" s="46"/>
      <c r="H231" s="46"/>
      <c r="I231" s="46"/>
      <c r="J231" s="46"/>
      <c r="K231" s="46"/>
      <c r="L231" s="49" t="str">
        <f>IFERROR(IF(ISBLANK(K231),"",((IF(K231&lt;H231,K231/H231,1)-IF(J231&lt;H231,J231/H231,1)))/(1+$E$11)^I231)*(G231),"Not calculated")</f>
        <v>Not calculated</v>
      </c>
      <c r="M231" s="36"/>
    </row>
    <row r="232" spans="2:13" ht="33" customHeight="1" thickBot="1" x14ac:dyDescent="0.3">
      <c r="B232" s="12"/>
      <c r="C232" s="40"/>
      <c r="D232" s="123" t="str">
        <f>CONCATENATE(B231,"b")</f>
        <v>1.28b</v>
      </c>
      <c r="E232" s="46"/>
      <c r="F232" s="46"/>
      <c r="G232" s="46"/>
      <c r="H232" s="46"/>
      <c r="I232" s="46"/>
      <c r="J232" s="46"/>
      <c r="K232" s="46"/>
      <c r="L232" s="49" t="str">
        <f>IFERROR(IF(ISBLANK(K232),"",((IF(K232&lt;H232,K232/H232,1)-IF(J232&lt;H232,J232/H232,1)))/(1+$E$11)^I232)*(G232),"Not calculated")</f>
        <v>Not calculated</v>
      </c>
      <c r="M232" s="36"/>
    </row>
    <row r="233" spans="2:13" ht="33" customHeight="1" thickBot="1" x14ac:dyDescent="0.3">
      <c r="B233" s="12"/>
      <c r="C233" s="41"/>
      <c r="D233" s="123" t="str">
        <f>CONCATENATE(B231,"c")</f>
        <v>1.28c</v>
      </c>
      <c r="E233" s="46"/>
      <c r="F233" s="46"/>
      <c r="G233" s="46"/>
      <c r="H233" s="46"/>
      <c r="I233" s="46"/>
      <c r="J233" s="46"/>
      <c r="K233" s="46"/>
      <c r="L233" s="49" t="str">
        <f>IFERROR(IF(ISBLANK(K233),"",((IF(K233&lt;H233,K233/H233,1)-IF(J233&lt;H233,J233/H233,1)))/(1+$E$11)^I233)*(G233),"Not calculated")</f>
        <v>Not calculated</v>
      </c>
      <c r="M233" s="36"/>
    </row>
    <row r="234" spans="2:13" ht="33" customHeight="1" thickBot="1" x14ac:dyDescent="0.3">
      <c r="B234" s="12"/>
      <c r="C234" s="41"/>
      <c r="D234" s="123" t="str">
        <f>CONCATENATE(B231,"d")</f>
        <v>1.28d</v>
      </c>
      <c r="E234" s="46"/>
      <c r="F234" s="46"/>
      <c r="G234" s="46"/>
      <c r="H234" s="46"/>
      <c r="I234" s="46"/>
      <c r="J234" s="46"/>
      <c r="K234" s="46"/>
      <c r="L234" s="49" t="str">
        <f>IFERROR(IF(ISBLANK(K234),"",((IF(K234&lt;H234,K234/H234,1)-IF(J234&lt;H234,J234/H234,1)))/(1+$E$11)^I234)*(G234),"Not calculated")</f>
        <v>Not calculated</v>
      </c>
      <c r="M234" s="36"/>
    </row>
    <row r="235" spans="2:13" ht="33" customHeight="1" thickBot="1" x14ac:dyDescent="0.3">
      <c r="B235" s="12"/>
      <c r="C235" s="41"/>
      <c r="D235" s="123" t="str">
        <f>CONCATENATE(B231,"e")</f>
        <v>1.28e</v>
      </c>
      <c r="E235" s="46"/>
      <c r="F235" s="46"/>
      <c r="G235" s="46"/>
      <c r="H235" s="46"/>
      <c r="I235" s="46"/>
      <c r="J235" s="46"/>
      <c r="K235" s="46"/>
      <c r="L235" s="49" t="str">
        <f>IFERROR(IF(ISBLANK(K235),"",((IF(K235&lt;H235,K235/H235,1)-IF(J235&lt;H235,J235/H235,1)))/(1+$E$11)^I235)*(G235),"Not calculated")</f>
        <v>Not calculated</v>
      </c>
      <c r="M235" s="36"/>
    </row>
    <row r="236" spans="2:13" ht="27.95" customHeight="1" thickBot="1" x14ac:dyDescent="0.3">
      <c r="B236" s="12"/>
      <c r="C236" s="13"/>
      <c r="D236" s="13"/>
      <c r="E236" s="13"/>
      <c r="F236" s="13"/>
      <c r="G236" s="13"/>
      <c r="H236" s="13"/>
      <c r="I236" s="13"/>
      <c r="J236" s="13"/>
      <c r="K236" s="13"/>
      <c r="L236" s="67"/>
      <c r="M236" s="36"/>
    </row>
    <row r="237" spans="2:13" ht="90" customHeight="1" x14ac:dyDescent="0.25">
      <c r="B237" s="12"/>
      <c r="C237" s="179" t="s">
        <v>39</v>
      </c>
      <c r="D237" s="180"/>
      <c r="E237" s="180"/>
      <c r="F237" s="180"/>
      <c r="G237" s="181"/>
      <c r="H237" s="179" t="s">
        <v>94</v>
      </c>
      <c r="I237" s="180"/>
      <c r="J237" s="180"/>
      <c r="K237" s="180"/>
      <c r="L237" s="181"/>
    </row>
    <row r="238" spans="2:13" s="64" customFormat="1" ht="57" customHeight="1" thickBot="1" x14ac:dyDescent="0.3">
      <c r="C238" s="63" t="s">
        <v>6</v>
      </c>
      <c r="D238" s="182" t="s">
        <v>7</v>
      </c>
      <c r="E238" s="182"/>
      <c r="F238" s="43" t="s">
        <v>31</v>
      </c>
      <c r="G238" s="44" t="s">
        <v>9</v>
      </c>
      <c r="H238" s="42" t="s">
        <v>38</v>
      </c>
      <c r="I238" s="43" t="s">
        <v>41</v>
      </c>
      <c r="J238" s="68" t="s">
        <v>44</v>
      </c>
      <c r="K238" s="69" t="s">
        <v>45</v>
      </c>
      <c r="L238" s="44" t="s">
        <v>75</v>
      </c>
      <c r="M238" s="15"/>
    </row>
    <row r="239" spans="2:13" ht="33" customHeight="1" thickBot="1" x14ac:dyDescent="0.3">
      <c r="B239" s="121" t="str">
        <f>CONCATENATE($B$11+0.29)</f>
        <v>1.29</v>
      </c>
      <c r="C239" s="46"/>
      <c r="D239" s="122" t="str">
        <f>CONCATENATE(B239,"a")</f>
        <v>1.29a</v>
      </c>
      <c r="E239" s="46"/>
      <c r="F239" s="46"/>
      <c r="G239" s="46"/>
      <c r="H239" s="46"/>
      <c r="I239" s="46"/>
      <c r="J239" s="46"/>
      <c r="K239" s="46"/>
      <c r="L239" s="49" t="str">
        <f>IFERROR(IF(ISBLANK(K239),"",((IF(K239&lt;H239,K239/H239,1)-IF(J239&lt;H239,J239/H239,1)))/(1+$E$11)^I239)*(G239),"Not calculated")</f>
        <v>Not calculated</v>
      </c>
      <c r="M239" s="36"/>
    </row>
    <row r="240" spans="2:13" ht="33" customHeight="1" thickBot="1" x14ac:dyDescent="0.3">
      <c r="B240" s="12"/>
      <c r="C240" s="40"/>
      <c r="D240" s="123" t="str">
        <f>CONCATENATE(B239,"b")</f>
        <v>1.29b</v>
      </c>
      <c r="E240" s="46"/>
      <c r="F240" s="46"/>
      <c r="G240" s="46"/>
      <c r="H240" s="46"/>
      <c r="I240" s="46"/>
      <c r="J240" s="46"/>
      <c r="K240" s="46"/>
      <c r="L240" s="49" t="str">
        <f>IFERROR(IF(ISBLANK(K240),"",((IF(K240&lt;H240,K240/H240,1)-IF(J240&lt;H240,J240/H240,1)))/(1+$E$11)^I240)*(G240),"Not calculated")</f>
        <v>Not calculated</v>
      </c>
      <c r="M240" s="36"/>
    </row>
    <row r="241" spans="2:13" ht="33" customHeight="1" thickBot="1" x14ac:dyDescent="0.3">
      <c r="B241" s="12"/>
      <c r="C241" s="41"/>
      <c r="D241" s="123" t="str">
        <f>CONCATENATE(B239,"c")</f>
        <v>1.29c</v>
      </c>
      <c r="E241" s="46"/>
      <c r="F241" s="46"/>
      <c r="G241" s="46"/>
      <c r="H241" s="46"/>
      <c r="I241" s="46"/>
      <c r="J241" s="46"/>
      <c r="K241" s="46"/>
      <c r="L241" s="49" t="str">
        <f>IFERROR(IF(ISBLANK(K241),"",((IF(K241&lt;H241,K241/H241,1)-IF(J241&lt;H241,J241/H241,1)))/(1+$E$11)^I241)*(G241),"Not calculated")</f>
        <v>Not calculated</v>
      </c>
      <c r="M241" s="36"/>
    </row>
    <row r="242" spans="2:13" ht="33" customHeight="1" thickBot="1" x14ac:dyDescent="0.3">
      <c r="B242" s="12"/>
      <c r="C242" s="41"/>
      <c r="D242" s="123" t="str">
        <f>CONCATENATE(B239,"d")</f>
        <v>1.29d</v>
      </c>
      <c r="E242" s="46"/>
      <c r="F242" s="46"/>
      <c r="G242" s="46"/>
      <c r="H242" s="46"/>
      <c r="I242" s="46"/>
      <c r="J242" s="46"/>
      <c r="K242" s="46"/>
      <c r="L242" s="49" t="str">
        <f>IFERROR(IF(ISBLANK(K242),"",((IF(K242&lt;H242,K242/H242,1)-IF(J242&lt;H242,J242/H242,1)))/(1+$E$11)^I242)*(G242),"Not calculated")</f>
        <v>Not calculated</v>
      </c>
      <c r="M242" s="36"/>
    </row>
    <row r="243" spans="2:13" ht="33" customHeight="1" thickBot="1" x14ac:dyDescent="0.3">
      <c r="B243" s="12"/>
      <c r="C243" s="41"/>
      <c r="D243" s="123" t="str">
        <f>CONCATENATE(B239,"e")</f>
        <v>1.29e</v>
      </c>
      <c r="E243" s="46"/>
      <c r="F243" s="46"/>
      <c r="G243" s="46"/>
      <c r="H243" s="46"/>
      <c r="I243" s="46"/>
      <c r="J243" s="46"/>
      <c r="K243" s="46"/>
      <c r="L243" s="49" t="str">
        <f>IFERROR(IF(ISBLANK(K243),"",((IF(K243&lt;H243,K243/H243,1)-IF(J243&lt;H243,J243/H243,1)))/(1+$E$11)^I243)*(G243),"Not calculated")</f>
        <v>Not calculated</v>
      </c>
      <c r="M243" s="36"/>
    </row>
    <row r="244" spans="2:13" ht="27.95" customHeight="1" thickBot="1" x14ac:dyDescent="0.3">
      <c r="B244" s="12"/>
      <c r="C244" s="13"/>
      <c r="D244" s="13"/>
      <c r="E244" s="13"/>
      <c r="F244" s="13"/>
      <c r="G244" s="13"/>
      <c r="H244" s="13"/>
      <c r="I244" s="13"/>
      <c r="J244" s="13"/>
      <c r="K244" s="13"/>
      <c r="L244" s="67"/>
      <c r="M244" s="36"/>
    </row>
    <row r="245" spans="2:13" ht="90" customHeight="1" x14ac:dyDescent="0.25">
      <c r="B245" s="12"/>
      <c r="C245" s="179" t="s">
        <v>39</v>
      </c>
      <c r="D245" s="180"/>
      <c r="E245" s="180"/>
      <c r="F245" s="180"/>
      <c r="G245" s="181"/>
      <c r="H245" s="179" t="s">
        <v>94</v>
      </c>
      <c r="I245" s="180"/>
      <c r="J245" s="180"/>
      <c r="K245" s="180"/>
      <c r="L245" s="181"/>
    </row>
    <row r="246" spans="2:13" s="64" customFormat="1" ht="57" customHeight="1" thickBot="1" x14ac:dyDescent="0.3">
      <c r="C246" s="63" t="s">
        <v>6</v>
      </c>
      <c r="D246" s="182" t="s">
        <v>7</v>
      </c>
      <c r="E246" s="182"/>
      <c r="F246" s="43" t="s">
        <v>31</v>
      </c>
      <c r="G246" s="44" t="s">
        <v>9</v>
      </c>
      <c r="H246" s="42" t="s">
        <v>38</v>
      </c>
      <c r="I246" s="43" t="s">
        <v>41</v>
      </c>
      <c r="J246" s="68" t="s">
        <v>44</v>
      </c>
      <c r="K246" s="69" t="s">
        <v>45</v>
      </c>
      <c r="L246" s="44" t="s">
        <v>75</v>
      </c>
      <c r="M246" s="15"/>
    </row>
    <row r="247" spans="2:13" ht="33" customHeight="1" thickBot="1" x14ac:dyDescent="0.3">
      <c r="B247" s="121" t="str">
        <f>$B$11&amp;TEXT(".30",".00")</f>
        <v>1.30</v>
      </c>
      <c r="C247" s="46"/>
      <c r="D247" s="122" t="str">
        <f>CONCATENATE(B247,"a")</f>
        <v>1.30a</v>
      </c>
      <c r="E247" s="46"/>
      <c r="F247" s="46"/>
      <c r="G247" s="46"/>
      <c r="H247" s="46"/>
      <c r="I247" s="46"/>
      <c r="J247" s="46"/>
      <c r="K247" s="46"/>
      <c r="L247" s="49" t="str">
        <f>IFERROR(IF(ISBLANK(K247),"",((IF(K247&lt;H247,K247/H247,1)-IF(J247&lt;H247,J247/H247,1)))/(1+$E$11)^I247)*(G247),"Not calculated")</f>
        <v>Not calculated</v>
      </c>
      <c r="M247" s="36"/>
    </row>
    <row r="248" spans="2:13" ht="33" customHeight="1" thickBot="1" x14ac:dyDescent="0.3">
      <c r="B248" s="12"/>
      <c r="C248" s="40"/>
      <c r="D248" s="123" t="str">
        <f>CONCATENATE(B247,"b")</f>
        <v>1.30b</v>
      </c>
      <c r="E248" s="46"/>
      <c r="F248" s="46"/>
      <c r="G248" s="46"/>
      <c r="H248" s="46"/>
      <c r="I248" s="46"/>
      <c r="J248" s="46"/>
      <c r="K248" s="46"/>
      <c r="L248" s="49" t="str">
        <f>IFERROR(IF(ISBLANK(K248),"",((IF(K248&lt;H248,K248/H248,1)-IF(J248&lt;H248,J248/H248,1)))/(1+$E$11)^I248)*(G248),"Not calculated")</f>
        <v>Not calculated</v>
      </c>
      <c r="M248" s="36"/>
    </row>
    <row r="249" spans="2:13" ht="33" customHeight="1" thickBot="1" x14ac:dyDescent="0.3">
      <c r="B249" s="12"/>
      <c r="C249" s="41"/>
      <c r="D249" s="123" t="str">
        <f>CONCATENATE(B247,"c")</f>
        <v>1.30c</v>
      </c>
      <c r="E249" s="46"/>
      <c r="F249" s="46"/>
      <c r="G249" s="46"/>
      <c r="H249" s="46"/>
      <c r="I249" s="46"/>
      <c r="J249" s="46"/>
      <c r="K249" s="46"/>
      <c r="L249" s="49" t="str">
        <f>IFERROR(IF(ISBLANK(K249),"",((IF(K249&lt;H249,K249/H249,1)-IF(J249&lt;H249,J249/H249,1)))/(1+$E$11)^I249)*(G249),"Not calculated")</f>
        <v>Not calculated</v>
      </c>
      <c r="M249" s="36"/>
    </row>
    <row r="250" spans="2:13" ht="33" customHeight="1" thickBot="1" x14ac:dyDescent="0.3">
      <c r="B250" s="12"/>
      <c r="C250" s="41"/>
      <c r="D250" s="123" t="str">
        <f>CONCATENATE(B247,"d")</f>
        <v>1.30d</v>
      </c>
      <c r="E250" s="46"/>
      <c r="F250" s="46"/>
      <c r="G250" s="46"/>
      <c r="H250" s="46"/>
      <c r="I250" s="46"/>
      <c r="J250" s="46"/>
      <c r="K250" s="46"/>
      <c r="L250" s="49" t="str">
        <f>IFERROR(IF(ISBLANK(K250),"",((IF(K250&lt;H250,K250/H250,1)-IF(J250&lt;H250,J250/H250,1)))/(1+$E$11)^I250)*(G250),"Not calculated")</f>
        <v>Not calculated</v>
      </c>
      <c r="M250" s="36"/>
    </row>
    <row r="251" spans="2:13" ht="33" customHeight="1" thickBot="1" x14ac:dyDescent="0.3">
      <c r="B251" s="12"/>
      <c r="C251" s="41"/>
      <c r="D251" s="123" t="str">
        <f>CONCATENATE(B247,"e")</f>
        <v>1.30e</v>
      </c>
      <c r="E251" s="46"/>
      <c r="F251" s="46"/>
      <c r="G251" s="46"/>
      <c r="H251" s="46"/>
      <c r="I251" s="46"/>
      <c r="J251" s="46"/>
      <c r="K251" s="46"/>
      <c r="L251" s="49" t="str">
        <f>IFERROR(IF(ISBLANK(K251),"",((IF(K251&lt;H251,K251/H251,1)-IF(J251&lt;H251,J251/H251,1)))/(1+$E$11)^I251)*(G251),"Not calculated")</f>
        <v>Not calculated</v>
      </c>
      <c r="M251" s="36"/>
    </row>
    <row r="252" spans="2:13" ht="27.95" customHeight="1" x14ac:dyDescent="0.25">
      <c r="B252" s="12"/>
      <c r="C252" s="13"/>
      <c r="D252" s="13"/>
      <c r="E252" s="13"/>
      <c r="F252" s="13"/>
      <c r="G252" s="13"/>
      <c r="H252" s="13"/>
      <c r="I252" s="13"/>
      <c r="J252" s="13"/>
      <c r="K252" s="13"/>
      <c r="L252" s="67"/>
      <c r="M252" s="36"/>
    </row>
  </sheetData>
  <sheetProtection sheet="1" objects="1" scenarios="1"/>
  <mergeCells count="92">
    <mergeCell ref="D246:E246"/>
    <mergeCell ref="H21:L21"/>
    <mergeCell ref="C29:G29"/>
    <mergeCell ref="H29:L29"/>
    <mergeCell ref="C37:G37"/>
    <mergeCell ref="H37:L37"/>
    <mergeCell ref="C21:G21"/>
    <mergeCell ref="C77:G77"/>
    <mergeCell ref="C125:G125"/>
    <mergeCell ref="C173:G173"/>
    <mergeCell ref="C221:G221"/>
    <mergeCell ref="D38:E38"/>
    <mergeCell ref="D46:E46"/>
    <mergeCell ref="D54:E54"/>
    <mergeCell ref="D158:E158"/>
    <mergeCell ref="D134:E134"/>
    <mergeCell ref="H69:L69"/>
    <mergeCell ref="H77:L77"/>
    <mergeCell ref="C85:G85"/>
    <mergeCell ref="H85:L85"/>
    <mergeCell ref="H45:L45"/>
    <mergeCell ref="C53:G53"/>
    <mergeCell ref="H53:L53"/>
    <mergeCell ref="C61:G61"/>
    <mergeCell ref="H61:L61"/>
    <mergeCell ref="C45:G45"/>
    <mergeCell ref="C69:G69"/>
    <mergeCell ref="D62:E62"/>
    <mergeCell ref="D70:E70"/>
    <mergeCell ref="D78:E78"/>
    <mergeCell ref="I3:J3"/>
    <mergeCell ref="H13:L13"/>
    <mergeCell ref="B2:E4"/>
    <mergeCell ref="D14:E14"/>
    <mergeCell ref="C13:G13"/>
    <mergeCell ref="D86:E86"/>
    <mergeCell ref="D94:E94"/>
    <mergeCell ref="D22:E22"/>
    <mergeCell ref="D30:E30"/>
    <mergeCell ref="C93:G93"/>
    <mergeCell ref="H117:L117"/>
    <mergeCell ref="H125:L125"/>
    <mergeCell ref="C133:G133"/>
    <mergeCell ref="H133:L133"/>
    <mergeCell ref="H93:L93"/>
    <mergeCell ref="C101:G101"/>
    <mergeCell ref="H101:L101"/>
    <mergeCell ref="C109:G109"/>
    <mergeCell ref="H109:L109"/>
    <mergeCell ref="C117:G117"/>
    <mergeCell ref="D126:E126"/>
    <mergeCell ref="D102:E102"/>
    <mergeCell ref="D110:E110"/>
    <mergeCell ref="D118:E118"/>
    <mergeCell ref="H141:L141"/>
    <mergeCell ref="C149:G149"/>
    <mergeCell ref="H149:L149"/>
    <mergeCell ref="C157:G157"/>
    <mergeCell ref="H157:L157"/>
    <mergeCell ref="C141:G141"/>
    <mergeCell ref="D142:E142"/>
    <mergeCell ref="D150:E150"/>
    <mergeCell ref="D214:E214"/>
    <mergeCell ref="C189:G189"/>
    <mergeCell ref="C213:G213"/>
    <mergeCell ref="H165:L165"/>
    <mergeCell ref="C237:G237"/>
    <mergeCell ref="D222:E222"/>
    <mergeCell ref="D230:E230"/>
    <mergeCell ref="H237:L237"/>
    <mergeCell ref="H173:L173"/>
    <mergeCell ref="C181:G181"/>
    <mergeCell ref="H181:L181"/>
    <mergeCell ref="C165:G165"/>
    <mergeCell ref="D166:E166"/>
    <mergeCell ref="D174:E174"/>
    <mergeCell ref="C245:G245"/>
    <mergeCell ref="H245:L245"/>
    <mergeCell ref="H213:L213"/>
    <mergeCell ref="D182:E182"/>
    <mergeCell ref="D190:E190"/>
    <mergeCell ref="D198:E198"/>
    <mergeCell ref="D206:E206"/>
    <mergeCell ref="H221:L221"/>
    <mergeCell ref="C229:G229"/>
    <mergeCell ref="H229:L229"/>
    <mergeCell ref="H189:L189"/>
    <mergeCell ref="C197:G197"/>
    <mergeCell ref="H197:L197"/>
    <mergeCell ref="C205:G205"/>
    <mergeCell ref="H205:L205"/>
    <mergeCell ref="D238:E238"/>
  </mergeCells>
  <dataValidations xWindow="257" yWindow="561" count="19">
    <dataValidation allowBlank="1" showErrorMessage="1" promptTitle="Question?" sqref="J14 J70 J22 J30 J38 J46 J54 J62" xr:uid="{00000000-0002-0000-0400-000000000000}"/>
    <dataValidation allowBlank="1" showInputMessage="1" showErrorMessage="1" promptTitle="Measurement Unit" prompt="This column describes the units used to measure the Biodiversity Attribute" sqref="F28 F36 F44 F52 F60 F68 F76 F84 F92 F100 F108 F116 F124 F132 F140 F148 F156 F164 F172 F180 F188 F196 F204 F212 F220 F244 F228 F247:F252 F236 F20" xr:uid="{00000000-0002-0000-0400-000001000000}"/>
    <dataValidation allowBlank="1" showInputMessage="1" showErrorMessage="1" promptTitle="Biodiversity Attribute" prompt="Biodiversity Attributes quantify the condition or the quantity of the Biodiversity Component. One Attribute will often suffice, but  several Biodiversity Attributes can be used to account for the impact on the identified Biodiversity Component." sqref="E244 E20 E28 E36 E44 E52 E60 E68 E76 E84 E92 E100 E108 E116 E124 E132 E140 E148 E156 E164 E172 E180 E188 E196 E204 E212 E220 E228 E236 E252" xr:uid="{00000000-0002-0000-0400-000002000000}"/>
    <dataValidation allowBlank="1" showInputMessage="1" showErrorMessage="1" promptTitle="Attribute Value" prompt="The Attribute value following the Impact accounting for change in pre and post value (in proportion to the Benchmark), area of Impact, and time of Impact. See 'Guide for Impact Model' for further explanation." sqref="L20 L28 L36 L44 L52 L60 L68 L76 L84 L92 L100 L108 L116 L124 L132 L140 L148 L156 L164 L172 L180 L188 L196 L204 L212 L220 L228 L236 L244 L252" xr:uid="{00000000-0002-0000-0400-000003000000}"/>
    <dataValidation allowBlank="1" showErrorMessage="1" sqref="D15 F11 D23 D31 D39 D47 D55 D63 D71 D79 D87:D91 D95 D103 D111 D119 D127 D135 D143 D151 D159 D167 D175 D183 D191 D199 D207 D215 D223 D231 D239 D247 L15:L19 L23:L27 L31:L35 L39:L43 L47:L51 L55:L59 L63:L67 L71:L75 L79:L83 L87:L91 L95:L99 L103:L107 L111:L115 L119:L123 L127:L131 L135:L139 L143:L147 L151:L155 L159:L163 L167:L171 L175:L179 L183:L187 L191:L195 L199:L203 L207:L211 L215:L219 L223:L227 L231:L235 L239:L243 L247:L251" xr:uid="{00000000-0002-0000-0400-000004000000}"/>
    <dataValidation allowBlank="1" showInputMessage="1" showErrorMessage="1" promptTitle="Area of Impact" prompt="Enter the total area (ha) over which the listed Attribute will be impacted by the proposal. See the  'Guide for Impact Model' for further explanation." sqref="G15:G20 G23:G28 G31:G36 G39:G44 G47:G52 G55:G60 G63:G68 G71:G76 G79:G84 G87:G92 G95:G100 G103:G108 G111:G116 G119:G124 G127:G132 G135:G140 G143:G148 G151:G156 G159:G164 G167:G172 G175:G180 G183:G188 G191:G196 G199:G204 G207:G212 G215:G220 G223:G228 G231:G236 G239:G244 G247:G252" xr:uid="{00000000-0002-0000-0400-000005000000}"/>
    <dataValidation allowBlank="1" showInputMessage="1" showErrorMessage="1" promptTitle="Benchmark " prompt="The Benchmark is a measured or calculated value which the  Attribute measured at the Impact Site is compared against. The Benchmark is mesured in the stated Measurement Unit. See the 'Guide for Impact Model' for further explanation." sqref="H244 H20 H28 H36 H44 H52 H60 H68 H76 H84 H92 H100 H108 H116 H124 H132 H140 H148 H156 H164 H172 H180 H188 H196 H204 H212 H220 H228 H236 H252" xr:uid="{00000000-0002-0000-0400-000006000000}"/>
    <dataValidation allowBlank="1" showInputMessage="1" showErrorMessage="1" promptTitle="Time of Impact" prompt="This is the time (year) at which the proposal will impact on the value of the Attribute.  If the impact will occurr straight away enter '0'." sqref="I244 I20 I28 I36 I44 I52 I60 I68 I76 I84 I92 I100 I108 I116 I124 I132 I140 I148 I156 I164 I172 I180 I188 I196 I204 I212 I220 I228 I236 I252" xr:uid="{00000000-0002-0000-0400-000007000000}"/>
    <dataValidation allowBlank="1" showInputMessage="1" showErrorMessage="1" promptTitle="Measure prior to Impact" prompt="This is the value of the Attribute measured in the stated Unit of Measurement (Column F) at the Impact site prior to the Impact occurring." sqref="J20 J28 J36 J44 J52 J60 J68 J76 J84 J92 J100 J108 J116 J124 J132 J140 J148 J156 J164 J172 J180 J188 J196 J204 J212 J220 J228 J236 J244 J252" xr:uid="{00000000-0002-0000-0400-000008000000}"/>
    <dataValidation allowBlank="1" showInputMessage="1" showErrorMessage="1" promptTitle="Measure after Impact" prompt="This is the predicted measure of the Attribute value if the proposed Impact was to occur. This value is measured in the stated Measurement Unit (Column F)." sqref="K244 K20 K28 K36 K44 K52 K60 K68 K76 K84 K92 K100 K108 K116 K124 K132 K140 K148 K156 K164 K172 K180 K188 K196 K204 K212 K220 K228 K236 K252" xr:uid="{00000000-0002-0000-0400-000009000000}"/>
    <dataValidation allowBlank="1" showInputMessage="1" showErrorMessage="1" promptTitle="Time preference discount rate" prompt="Enter a discrete discount rate if the time of the proposed Impact  will occur in the future.  " sqref="E11" xr:uid="{00000000-0002-0000-0400-00000A000000}"/>
    <dataValidation allowBlank="1" showInputMessage="1" showErrorMessage="1" promptTitle="Biodiversity Type" prompt="Enter a Biodiversity Type. Biodiversity Types capture the key biodiversity features found at the Impact Site. Each Type is accounted for within a seperate workbook." sqref="C11" xr:uid="{00000000-0002-0000-0400-00000B000000}"/>
    <dataValidation allowBlank="1" showInputMessage="1" showErrorMessage="1" promptTitle="Biodiversity Component" prompt="Enter a Biodiversity Component. Biodiversity Components describe what makes up the Biodiversity Type.  " sqref="C15 C23 C31 C39 C47 C55 C63 C71 C79 C87 C95 C103 C111 C119 C127 C135 C143 C151 C159 C167 C175 C183 C191 C199 C207 C215 C223 C231 C239 C247" xr:uid="{00000000-0002-0000-0400-00000C000000}"/>
    <dataValidation allowBlank="1" showInputMessage="1" showErrorMessage="1" promptTitle="Biodiversity Attribute" prompt="Enter a Biodiversity Attribute to quantify the condition or the quantity of the Biodiversity Component. " sqref="E15:E19 E23:E27 E31:E35 E39:E43 E47:E51 E55:E59 E63:E67 E71:E75 E79:E83 E87:E91 E95:E99 E103:E107 E111:E115 E119:E123 E127:E131 E135:E139 E143:E147 E151:E155 E159:E163 E167:E171 E175:E179 E183:E187 E191:E195 E199:E203 E207:E211 E215:E219 E223:E227 E231:E235 E239:E243 E247:E251" xr:uid="{00000000-0002-0000-0400-00000D000000}"/>
    <dataValidation allowBlank="1" showInputMessage="1" showErrorMessage="1" promptTitle="Measurement Unit" prompt="Enter the measurement unit used to measure the Biodiversity Attribute." sqref="F223:F227 F231:F235 F239:F243 F215:F219 F207:F211 F199:F203 F191:F195 F183:F187 F175:F179 F167:F171 F159:F163 F151:F155 F143:F147 F135:F139 F127:F131 F119:F123 F111:F115 F103:F107 F95:F99 F87:F91 F79:F83 F71:F75 F63:F67 F55:F59 F47:F51 F39:F43 F31:F35 F23:F27 F15:F19" xr:uid="{00000000-0002-0000-0400-00000E000000}"/>
    <dataValidation allowBlank="1" showInputMessage="1" showErrorMessage="1" promptTitle="Benchmark " prompt="Enter the Benchmark in the same Measurement Unit as entered in Column F. See the 'Guide for Impact Model' for further explanation of use of Benchmarks." sqref="H15:H19 H23:H27 H31:H35 H39:H43 H47:H51 H55:H59 H63:H67 H71:H75 H79:H83 H87:H91 H95:H99 H103:H107 H111:H115 H119:H123 H127:H131 H135:H139 H143:H147 H151:H155 H159:H163 H167:H171 H175:H179 H183:H187 H191:H195 H199:H203 H207:H211 H215:H219 H223:H227 H231:H235 H239:H243 H247:H251" xr:uid="{00000000-0002-0000-0400-00000F000000}"/>
    <dataValidation allowBlank="1" showInputMessage="1" showErrorMessage="1" promptTitle="Time of Impact" prompt="Enter the time (year) at which the proposal will impact on the value of the Attribute.  If the impact will occurr straight away enter '0'." sqref="I15:I19 I23:I27 I31:I35 I39:I43 I47:I51 I55:I59 I63:I67 I71:I75 I79:I83 I87:I91 I95:I99 I103:I107 I111:I115 I119:I123 I127:I131 I135:I139 I143:I147 I151:I155 I159:I163 I167:I171 I175:I179 I183:I187 I191:I195 I199:I203 I207:I211 I215:I219 I223:I227 I231:I235 I239:I243 I247:I251" xr:uid="{00000000-0002-0000-0400-000010000000}"/>
    <dataValidation allowBlank="1" showInputMessage="1" showErrorMessage="1" promptTitle="Measure prior to Impact" prompt="Enter the Attribute measure at the Impact site prior to the Impact occurring expressed in the stated Unit of Measurement (Column F)." sqref="J15:J19 J23:J27 J31:J35 J39:J43 J47:J51 J55:J59 J63:J67 J71:J75 J79:J83 J87:J91 J95:J99 J103:J107 J111:J115 J119:J123 J127:J131 J135:J139 J143:J147 J151:J155 J159:J163 J167:J171 J175:J179 J183:J187 J191:J195 J199:J203 J207:J211 J215:J219 J223:J227 J231:J235 J239:J243 J247:J251" xr:uid="{00000000-0002-0000-0400-000011000000}"/>
    <dataValidation allowBlank="1" showInputMessage="1" showErrorMessage="1" promptTitle="Measure after Impact" prompt="Enter the predicted measure of the Attribute value if the proposed Impact was to occur. This value is measured in the stated Measurement Unit (Column F)." sqref="K15:K19 K23:K27 K31:K35 K39:K43 K47:K51 K55:K59 K63:K67 K71:K75 K79:K83 K87:K91 K95:K99 K103:K107 K111:K115 K119:K123 K127:K131 K135:K139 K143:K147 K151:K155 K159:K163 K167:K171 K175:K179 K183:K187 K191:K195 K199:K203 K207:K211 K215:K219 K223:K227 K231:K235 K239:K243 K247:K251" xr:uid="{00000000-0002-0000-0400-000012000000}"/>
  </dataValidations>
  <pageMargins left="0.75" right="0.75" top="1" bottom="1" header="0.5" footer="0.5"/>
  <pageSetup paperSize="9" orientation="portrait" horizontalDpi="4294967292" verticalDpi="4294967292" r:id="rId1"/>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3" tint="0.39997558519241921"/>
  </sheetPr>
  <dimension ref="B1:BF252"/>
  <sheetViews>
    <sheetView showGridLines="0" tabSelected="1" topLeftCell="A14" zoomScale="64" zoomScaleNormal="64" zoomScalePageLayoutView="75" workbookViewId="0">
      <selection activeCell="I23" sqref="I23"/>
    </sheetView>
  </sheetViews>
  <sheetFormatPr defaultColWidth="10.875" defaultRowHeight="15.75" x14ac:dyDescent="0.25"/>
  <cols>
    <col min="1" max="1" width="4.875" style="5" customWidth="1"/>
    <col min="2" max="2" width="7.5" style="5" customWidth="1"/>
    <col min="3" max="3" width="14.5" style="5" customWidth="1"/>
    <col min="4" max="4" width="5.5" style="5" customWidth="1"/>
    <col min="5" max="7" width="13" style="5" customWidth="1"/>
    <col min="8" max="8" width="26.5" style="5" customWidth="1"/>
    <col min="9" max="18" width="13" style="5" customWidth="1"/>
    <col min="19" max="19" width="4.625" style="5" customWidth="1"/>
    <col min="20" max="20" width="13" style="5" customWidth="1"/>
    <col min="21" max="21" width="22.625" style="5" customWidth="1"/>
    <col min="22" max="31" width="10.625"/>
    <col min="32" max="32" width="22.625" style="5" customWidth="1"/>
    <col min="33" max="33" width="10.875" style="5" customWidth="1"/>
    <col min="34" max="57" width="10.625"/>
    <col min="58" max="62" width="22.625" style="5" customWidth="1"/>
    <col min="63" max="63" width="5.375" style="5" customWidth="1"/>
    <col min="64" max="16384" width="10.875" style="5"/>
  </cols>
  <sheetData>
    <row r="1" spans="2:58" ht="8.1" customHeight="1" x14ac:dyDescent="0.25"/>
    <row r="2" spans="2:58" x14ac:dyDescent="0.25">
      <c r="B2" s="197" t="s">
        <v>105</v>
      </c>
      <c r="C2" s="197"/>
      <c r="D2" s="197"/>
      <c r="E2" s="197"/>
    </row>
    <row r="3" spans="2:58" x14ac:dyDescent="0.25">
      <c r="B3" s="197"/>
      <c r="C3" s="197"/>
      <c r="D3" s="197"/>
      <c r="E3" s="197"/>
    </row>
    <row r="4" spans="2:58" x14ac:dyDescent="0.25">
      <c r="B4" s="197"/>
      <c r="C4" s="197"/>
      <c r="D4" s="197"/>
      <c r="E4" s="197"/>
    </row>
    <row r="5" spans="2:58" ht="12" customHeight="1" x14ac:dyDescent="0.25"/>
    <row r="6" spans="2:58" ht="24.95" customHeight="1" x14ac:dyDescent="0.25">
      <c r="B6" s="70" t="s">
        <v>47</v>
      </c>
      <c r="C6" s="9"/>
      <c r="D6" s="9"/>
    </row>
    <row r="7" spans="2:58" ht="30" customHeight="1" x14ac:dyDescent="0.25">
      <c r="B7" s="48"/>
      <c r="C7" s="71" t="s">
        <v>48</v>
      </c>
      <c r="D7" s="6"/>
      <c r="E7" s="71" t="s">
        <v>1</v>
      </c>
      <c r="P7" s="24"/>
    </row>
    <row r="8" spans="2:58" ht="30" customHeight="1" x14ac:dyDescent="0.25">
      <c r="B8" s="7"/>
      <c r="C8" s="71" t="s">
        <v>70</v>
      </c>
      <c r="D8" s="8"/>
      <c r="E8" s="71" t="s">
        <v>49</v>
      </c>
      <c r="K8" s="24"/>
    </row>
    <row r="9" spans="2:58" ht="12" customHeight="1" thickBot="1" x14ac:dyDescent="0.3">
      <c r="B9" s="9"/>
      <c r="C9" s="9"/>
      <c r="D9" s="9"/>
      <c r="V9" s="5"/>
      <c r="W9" s="5"/>
      <c r="X9" s="5"/>
      <c r="Y9" s="5"/>
      <c r="Z9" s="5"/>
      <c r="AA9" s="5"/>
      <c r="AB9" s="5"/>
      <c r="AC9" s="5"/>
      <c r="AD9" s="5"/>
      <c r="AE9" s="5"/>
      <c r="AH9" s="5"/>
      <c r="AI9" s="5"/>
      <c r="AJ9" s="5"/>
      <c r="AK9" s="5"/>
      <c r="AL9" s="5"/>
      <c r="AM9" s="5"/>
      <c r="AN9" s="5"/>
      <c r="AO9" s="5"/>
      <c r="AP9" s="5"/>
      <c r="AQ9" s="5"/>
      <c r="AR9" s="5"/>
      <c r="AS9" s="5"/>
      <c r="AT9" s="5"/>
      <c r="AU9" s="5"/>
      <c r="AV9" s="5"/>
      <c r="AW9" s="5"/>
      <c r="AX9" s="5"/>
      <c r="AY9" s="5"/>
      <c r="AZ9" s="5"/>
      <c r="BA9" s="5"/>
      <c r="BB9" s="5"/>
      <c r="BC9" s="5"/>
      <c r="BD9" s="5"/>
      <c r="BE9" s="5"/>
    </row>
    <row r="10" spans="2:58" ht="50.1" customHeight="1" thickBot="1" x14ac:dyDescent="0.3">
      <c r="C10" s="72" t="s">
        <v>5</v>
      </c>
      <c r="D10" s="9"/>
      <c r="E10" s="72" t="s">
        <v>50</v>
      </c>
      <c r="K10" s="24"/>
      <c r="L10" s="24"/>
      <c r="V10" s="5"/>
      <c r="W10" s="5"/>
      <c r="X10" s="5"/>
      <c r="Y10" s="5"/>
      <c r="Z10" s="5"/>
      <c r="AA10" s="5"/>
      <c r="AB10" s="5"/>
      <c r="AC10" s="5"/>
      <c r="AD10" s="5"/>
      <c r="AE10" s="5"/>
      <c r="AH10" s="5"/>
      <c r="AI10" s="5"/>
      <c r="AJ10" s="5"/>
      <c r="AK10" s="5"/>
      <c r="AL10" s="5"/>
      <c r="AM10" s="5"/>
      <c r="AN10" s="5"/>
      <c r="AO10" s="5"/>
      <c r="AP10" s="5"/>
      <c r="AQ10" s="5"/>
      <c r="AR10" s="5"/>
      <c r="AS10" s="5"/>
      <c r="AT10" s="5"/>
      <c r="AU10" s="5"/>
      <c r="AV10" s="5"/>
      <c r="AW10" s="5"/>
      <c r="AX10" s="5"/>
      <c r="AY10" s="5"/>
      <c r="AZ10" s="5"/>
      <c r="BA10" s="5"/>
      <c r="BB10" s="5"/>
      <c r="BC10" s="5"/>
      <c r="BD10" s="5"/>
      <c r="BE10" s="5"/>
    </row>
    <row r="11" spans="2:58" s="64" customFormat="1" ht="30" customHeight="1" thickBot="1" x14ac:dyDescent="0.3">
      <c r="B11" s="151">
        <f>'Impact Model'!B11</f>
        <v>1</v>
      </c>
      <c r="C11" s="153" t="str">
        <f>VLOOKUP(B11,'Impact Model'!$B$10:$N$340,2,FALSE)</f>
        <v>Shrubland</v>
      </c>
      <c r="D11" s="12"/>
      <c r="E11" s="75">
        <v>3.5000000000000003E-2</v>
      </c>
      <c r="M11" s="194"/>
      <c r="N11" s="194"/>
      <c r="O11" s="194"/>
      <c r="P11" s="194"/>
      <c r="Q11" s="194"/>
    </row>
    <row r="12" spans="2:58" ht="26.1" customHeight="1" thickBot="1" x14ac:dyDescent="0.3">
      <c r="B12" s="9"/>
      <c r="C12" s="9"/>
      <c r="D12" s="9"/>
      <c r="V12" s="5"/>
      <c r="W12" s="5"/>
      <c r="X12" s="5"/>
      <c r="Y12" s="5"/>
      <c r="Z12" s="5"/>
      <c r="AA12" s="5"/>
      <c r="AB12" s="5"/>
      <c r="AC12" s="5"/>
      <c r="AD12" s="5"/>
      <c r="AE12" s="5"/>
      <c r="AH12" s="5"/>
      <c r="AI12" s="5"/>
      <c r="AJ12" s="5"/>
      <c r="AK12" s="5"/>
      <c r="AL12" s="5"/>
      <c r="AM12" s="5"/>
      <c r="AN12" s="5"/>
      <c r="AO12" s="5"/>
      <c r="AP12" s="5"/>
      <c r="AQ12" s="5"/>
      <c r="AR12" s="5"/>
      <c r="AS12" s="5"/>
      <c r="AT12" s="5"/>
      <c r="AU12" s="5"/>
      <c r="AV12" s="5"/>
      <c r="AW12" s="5"/>
      <c r="AX12" s="5"/>
      <c r="AY12" s="5"/>
      <c r="AZ12" s="5"/>
      <c r="BA12" s="5"/>
      <c r="BB12" s="5"/>
      <c r="BC12" s="5"/>
      <c r="BD12" s="5"/>
      <c r="BE12" s="5"/>
    </row>
    <row r="13" spans="2:58" s="64" customFormat="1" ht="108" customHeight="1" x14ac:dyDescent="0.3">
      <c r="B13" s="12"/>
      <c r="C13" s="185" t="s">
        <v>56</v>
      </c>
      <c r="D13" s="186"/>
      <c r="E13" s="186"/>
      <c r="F13" s="186"/>
      <c r="G13" s="187"/>
      <c r="H13" s="185" t="s">
        <v>71</v>
      </c>
      <c r="I13" s="186"/>
      <c r="J13" s="187"/>
      <c r="K13" s="188" t="s">
        <v>53</v>
      </c>
      <c r="L13" s="189"/>
      <c r="M13" s="185" t="s">
        <v>93</v>
      </c>
      <c r="N13" s="186"/>
      <c r="O13" s="186"/>
      <c r="P13" s="186"/>
      <c r="Q13" s="186"/>
      <c r="R13" s="187"/>
      <c r="T13" s="103" t="s">
        <v>59</v>
      </c>
      <c r="AG13" s="27"/>
      <c r="BF13" s="73"/>
    </row>
    <row r="14" spans="2:58" s="64" customFormat="1" ht="62.1" customHeight="1" thickBot="1" x14ac:dyDescent="0.3">
      <c r="C14" s="14" t="s">
        <v>6</v>
      </c>
      <c r="D14" s="195" t="s">
        <v>7</v>
      </c>
      <c r="E14" s="196"/>
      <c r="F14" s="34" t="s">
        <v>31</v>
      </c>
      <c r="G14" s="22" t="s">
        <v>37</v>
      </c>
      <c r="H14" s="33" t="s">
        <v>68</v>
      </c>
      <c r="I14" s="34" t="s">
        <v>23</v>
      </c>
      <c r="J14" s="22" t="s">
        <v>29</v>
      </c>
      <c r="K14" s="190"/>
      <c r="L14" s="191"/>
      <c r="M14" s="35" t="s">
        <v>64</v>
      </c>
      <c r="N14" s="35" t="s">
        <v>65</v>
      </c>
      <c r="O14" s="33" t="s">
        <v>54</v>
      </c>
      <c r="P14" s="34" t="s">
        <v>73</v>
      </c>
      <c r="Q14" s="35" t="s">
        <v>74</v>
      </c>
      <c r="R14" s="74" t="s">
        <v>60</v>
      </c>
      <c r="S14" s="15"/>
      <c r="T14" s="102" t="s">
        <v>61</v>
      </c>
      <c r="AF14" s="15"/>
      <c r="AG14" s="27"/>
      <c r="BF14" s="15"/>
    </row>
    <row r="15" spans="2:58" s="64" customFormat="1" ht="44.1" customHeight="1" thickBot="1" x14ac:dyDescent="0.3">
      <c r="B15" s="11" t="str">
        <f>CONCATENATE($B$11+0.1)</f>
        <v>1.1</v>
      </c>
      <c r="C15" s="21" t="str">
        <f>VLOOKUP(B15,'Impact Model'!$B$15:$N$340,2,FALSE)</f>
        <v>Diversity</v>
      </c>
      <c r="D15" s="11" t="str">
        <f>CONCATENATE($B15,"a")</f>
        <v>1.1a</v>
      </c>
      <c r="E15" s="21" t="str">
        <f>VLOOKUP(D15,'Impact Model'!$D$15:$N$340,2,FALSE)</f>
        <v>Native woody plant species</v>
      </c>
      <c r="F15" s="21" t="str">
        <f t="array" ref="F15">INDEX('Impact Model'!$D$15:$F$340,MATCH(D15&amp;E15,'Impact Model'!$D$15:$D$340&amp;'Impact Model'!$E$15:$E$340,0),3)</f>
        <v>No. species</v>
      </c>
      <c r="G15" s="99">
        <v>18</v>
      </c>
      <c r="H15" s="98" t="s">
        <v>159</v>
      </c>
      <c r="I15" s="99">
        <v>0.5</v>
      </c>
      <c r="J15" s="149" t="s">
        <v>134</v>
      </c>
      <c r="K15" s="149" t="s">
        <v>136</v>
      </c>
      <c r="L15" s="150" t="str">
        <f>IF(K15="Finite end point","Continue to Column M",IF(K15="Five yearly time-step","Switch to Offset Model_B"))</f>
        <v>Continue to Column M</v>
      </c>
      <c r="M15" s="75">
        <v>0</v>
      </c>
      <c r="N15" s="75">
        <v>10</v>
      </c>
      <c r="O15" s="75">
        <v>10</v>
      </c>
      <c r="P15" s="4">
        <f>IF(K15="Finite end point",IFERROR(IF(ISBLANK(O15),"",((IF($J15="Low confidence &gt;50% &lt;75%",(IF(N15&lt;$G15,N15/$G15,1)-IF(M15&lt;$G15,M15/$G15,1))*0.62,IF($J15="Confident 75-90%",(IF(N15&lt;$G15,N15/$G15,1)-IF(M15&lt;$G15,M15/$G15,1))*0.825,IF($J15="Very confident &gt;90%",(IF(N15&lt;$G15,N15/$G15,1)-IF(M15&lt;$G15,M15/$G15,1))*0.955)))))/(1+$E$11)^O15)*(I15),"Not calculated"),"Not calculated")</f>
        <v>0.18806040752578679</v>
      </c>
      <c r="Q15" s="4">
        <f t="array" ref="Q15">INDEX('Impact Model'!$D$15:$N$340,MATCH(D15&amp;E15,'Impact Model'!$D$15:$D$340&amp;'Impact Model'!$E$15:$E$340,0),9)</f>
        <v>-2.147074610842727E-2</v>
      </c>
      <c r="R15" s="4">
        <f>IF(K15="Choose option", "Not calculated",IF(K15="Finite end point",SUM(P15:Q15),IF(COUNTIF(#REF!,"&gt;=0")&lt;1,INDEX(#REF!,1,COUNT(#REF!)),INDEX(#REF!,1,MATCH(TRUE,INDEX(#REF!&gt;=0,1,0),)))))</f>
        <v>0.16658966141735951</v>
      </c>
      <c r="S15" s="16"/>
      <c r="T15" s="4">
        <f>IF(R15="Not calculated","Not calculated",SUM(R15:R19)/ROUND(COUNTIF(R15:R19,"&gt;0")+COUNTIF(R15:R19,"&lt;0"),0))</f>
        <v>0.16658966141735951</v>
      </c>
      <c r="U15" s="120"/>
      <c r="AF15" s="32"/>
      <c r="AG15" s="27"/>
      <c r="BF15" s="32"/>
    </row>
    <row r="16" spans="2:58" ht="44.1" customHeight="1" thickBot="1" x14ac:dyDescent="0.3">
      <c r="B16" s="17"/>
      <c r="C16" s="17"/>
      <c r="D16" s="11" t="str">
        <f>CONCATENATE($B15,"b")</f>
        <v>1.1b</v>
      </c>
      <c r="E16" s="21">
        <f>VLOOKUP(D16,'Impact Model'!$D$15:$N$340,2,FALSE)</f>
        <v>0</v>
      </c>
      <c r="F16" s="21" t="e">
        <f t="array" ref="F16">INDEX('Impact Model'!$D$15:$F$340,MATCH(D16&amp;E16,'Impact Model'!$D$15:$D$340&amp;'Impact Model'!$E$15:$E$340,0),3)</f>
        <v>#N/A</v>
      </c>
      <c r="G16" s="99"/>
      <c r="H16" s="98"/>
      <c r="I16" s="99"/>
      <c r="J16" s="149" t="s">
        <v>80</v>
      </c>
      <c r="K16" s="149" t="s">
        <v>92</v>
      </c>
      <c r="L16" s="150" t="b">
        <f>IF(K16="Finite end point","Continue to Column M",IF(K16="Five yearly time-step","Switch to Offset Model_B"))</f>
        <v>0</v>
      </c>
      <c r="M16" s="75"/>
      <c r="N16" s="75"/>
      <c r="O16" s="75"/>
      <c r="P16" s="4" t="str">
        <f>IF(K16="Finite end point",IFERROR(IF(ISBLANK(O16),"",((IF($J16="Low confidence &gt;50% &lt;75%",(IF(N16&lt;$G16,N16/$G16,1)-IF(M16&lt;$G16,M16/$G16,1))*0.62,IF($J16="Confident 75-90%",(IF(N16&lt;$G16,N16/$G16,1)-IF(M16&lt;$G16,M16/$G16,1))*0.825,IF($J16="Very confident &gt;90%",(IF(N16&lt;$G16,N16/$G16,1)-IF(M16&lt;$G16,M16/$G16,1))*0.955)))))/(1+$E$11)^O16)*(I16),"Not calculated"),"Not calculated")</f>
        <v>Not calculated</v>
      </c>
      <c r="Q16" s="4" t="e">
        <f t="array" ref="Q16">INDEX('Impact Model'!$D$15:$N$340,MATCH(D16&amp;E16,'Impact Model'!$D$15:$D$340&amp;'Impact Model'!$E$15:$E$340,0),9)</f>
        <v>#N/A</v>
      </c>
      <c r="R16" s="4" t="str">
        <f>IF(K16="Choose option", "Not calculated",IF(K16="Finite end point",SUM(P16:Q16),IF(COUNTIF(#REF!,"&gt;=0")&lt;1,INDEX(#REF!,1,COUNT(#REF!)),INDEX(#REF!,1,MATCH(TRUE,INDEX(#REF!&gt;=0,1,0),)))))</f>
        <v>Not calculated</v>
      </c>
      <c r="S16" s="18"/>
      <c r="T16" s="3"/>
      <c r="AF16" s="13"/>
      <c r="AG16"/>
      <c r="BF16" s="13"/>
    </row>
    <row r="17" spans="2:58" ht="44.1" customHeight="1" thickBot="1" x14ac:dyDescent="0.3">
      <c r="B17" s="19"/>
      <c r="C17" s="19"/>
      <c r="D17" s="11" t="str">
        <f>CONCATENATE($B15,"c")</f>
        <v>1.1c</v>
      </c>
      <c r="E17" s="21">
        <f>VLOOKUP(D17,'Impact Model'!$D$15:$N$340,2,FALSE)</f>
        <v>0</v>
      </c>
      <c r="F17" s="21" t="e">
        <f t="array" ref="F17">INDEX('Impact Model'!$D$15:$F$340,MATCH(D17&amp;E17,'Impact Model'!$D$15:$D$340&amp;'Impact Model'!$E$15:$E$340,0),3)</f>
        <v>#N/A</v>
      </c>
      <c r="G17" s="99"/>
      <c r="H17" s="98"/>
      <c r="I17" s="99"/>
      <c r="J17" s="149" t="s">
        <v>80</v>
      </c>
      <c r="K17" s="149" t="s">
        <v>92</v>
      </c>
      <c r="L17" s="150" t="b">
        <f>IF(K17="Finite end point","Continue to Column M",IF(K17="Five yearly time-step","Switch to Offset Model_B"))</f>
        <v>0</v>
      </c>
      <c r="M17" s="75"/>
      <c r="N17" s="75"/>
      <c r="O17" s="75"/>
      <c r="P17" s="4" t="str">
        <f>IF(K17="Finite end point",IFERROR(IF(ISBLANK(O17),"",((IF($J17="Low confidence &gt;50% &lt;75%",(IF(N17&lt;$G17,N17/$G17,1)-IF(M17&lt;$G17,M17/$G17,1))*0.62,IF($J17="Confident 75-90%",(IF(N17&lt;$G17,N17/$G17,1)-IF(M17&lt;$G17,M17/$G17,1))*0.825,IF($J17="Very confident &gt;90%",(IF(N17&lt;$G17,N17/$G17,1)-IF(M17&lt;$G17,M17/$G17,1))*0.955)))))/(1+$E$11)^O17)*(I17),"Not calculated"),"Not calculated")</f>
        <v>Not calculated</v>
      </c>
      <c r="Q17" s="4" t="e">
        <f t="array" ref="Q17">INDEX('Impact Model'!$D$15:$N$340,MATCH(D17&amp;E17,'Impact Model'!$D$15:$D$340&amp;'Impact Model'!$E$15:$E$340,0),9)</f>
        <v>#N/A</v>
      </c>
      <c r="R17" s="4" t="str">
        <f>IF(K17="Choose option", "Not calculated",IF(K17="Finite end point",SUM(P17:Q17),IF(COUNTIF(#REF!,"&gt;=0")&lt;1,INDEX(#REF!,1,COUNT(#REF!)),INDEX(#REF!,1,MATCH(TRUE,INDEX(#REF!&gt;=0,1,0),)))))</f>
        <v>Not calculated</v>
      </c>
      <c r="S17" s="18"/>
      <c r="T17" s="128"/>
      <c r="AF17" s="13"/>
      <c r="AG17"/>
      <c r="BF17" s="13"/>
    </row>
    <row r="18" spans="2:58" ht="44.1" customHeight="1" thickBot="1" x14ac:dyDescent="0.3">
      <c r="B18" s="19"/>
      <c r="C18" s="19"/>
      <c r="D18" s="11" t="str">
        <f>CONCATENATE($B15,"d")</f>
        <v>1.1d</v>
      </c>
      <c r="E18" s="21">
        <f>VLOOKUP(D18,'Impact Model'!$D$15:$N$340,2,FALSE)</f>
        <v>0</v>
      </c>
      <c r="F18" s="21" t="e">
        <f t="array" ref="F18">INDEX('Impact Model'!$D$15:$F$340,MATCH(D18&amp;E18,'Impact Model'!$D$15:$D$340&amp;'Impact Model'!$E$15:$E$340,0),3)</f>
        <v>#N/A</v>
      </c>
      <c r="G18" s="99"/>
      <c r="H18" s="98"/>
      <c r="I18" s="99"/>
      <c r="J18" s="149" t="s">
        <v>80</v>
      </c>
      <c r="K18" s="149" t="s">
        <v>92</v>
      </c>
      <c r="L18" s="150" t="b">
        <f>IF(K18="Finite end point","Continue to Column M",IF(K18="Five yearly time-step","Switch to Offset Model_B"))</f>
        <v>0</v>
      </c>
      <c r="M18" s="75"/>
      <c r="N18" s="75"/>
      <c r="O18" s="75"/>
      <c r="P18" s="4" t="str">
        <f>IF(K18="Finite end point",IFERROR(IF(ISBLANK(O18),"",((IF($J18="Low confidence &gt;50% &lt;75%",(IF(N18&lt;$G18,N18/$G18,1)-IF(M18&lt;$G18,M18/$G18,1))*0.62,IF($J18="Confident 75-90%",(IF(N18&lt;$G18,N18/$G18,1)-IF(M18&lt;$G18,M18/$G18,1))*0.825,IF($J18="Very confident &gt;90%",(IF(N18&lt;$G18,N18/$G18,1)-IF(M18&lt;$G18,M18/$G18,1))*0.955)))))/(1+$E$11)^O18)*(I18),"Not calculated"),"Not calculated")</f>
        <v>Not calculated</v>
      </c>
      <c r="Q18" s="4" t="e">
        <f t="array" ref="Q18">INDEX('Impact Model'!$D$15:$N$340,MATCH(D18&amp;E18,'Impact Model'!$D$15:$D$340&amp;'Impact Model'!$E$15:$E$340,0),9)</f>
        <v>#N/A</v>
      </c>
      <c r="R18" s="4" t="str">
        <f>IF(K18="Choose option", "Not calculated",IF(K18="Finite end point",SUM(P18:Q18),IF(COUNTIF(#REF!,"&gt;=0")&lt;1,INDEX(#REF!,1,COUNT(#REF!)),INDEX(#REF!,1,MATCH(TRUE,INDEX(#REF!&gt;=0,1,0),)))))</f>
        <v>Not calculated</v>
      </c>
      <c r="S18" s="18"/>
      <c r="T18" s="3"/>
      <c r="AF18" s="13"/>
      <c r="AG18"/>
      <c r="BF18" s="13"/>
    </row>
    <row r="19" spans="2:58" ht="44.1" customHeight="1" thickBot="1" x14ac:dyDescent="0.3">
      <c r="B19" s="19"/>
      <c r="C19" s="19"/>
      <c r="D19" s="11" t="str">
        <f>CONCATENATE($B15,"e")</f>
        <v>1.1e</v>
      </c>
      <c r="E19" s="21">
        <f>VLOOKUP(D19,'Impact Model'!$D$15:$N$340,2,FALSE)</f>
        <v>0</v>
      </c>
      <c r="F19" s="21" t="e">
        <f t="array" ref="F19">INDEX('Impact Model'!$D$15:$F$340,MATCH(D19&amp;E19,'Impact Model'!$D$15:$D$340&amp;'Impact Model'!$E$15:$E$340,0),3)</f>
        <v>#N/A</v>
      </c>
      <c r="G19" s="99"/>
      <c r="H19" s="98"/>
      <c r="I19" s="99"/>
      <c r="J19" s="149" t="s">
        <v>80</v>
      </c>
      <c r="K19" s="149" t="s">
        <v>92</v>
      </c>
      <c r="L19" s="150" t="b">
        <f>IF(K19="Finite end point","Continue to Column M",IF(K19="Five yearly time-step","Switch to Offset Model_B"))</f>
        <v>0</v>
      </c>
      <c r="M19" s="75"/>
      <c r="N19" s="75"/>
      <c r="O19" s="75"/>
      <c r="P19" s="4" t="str">
        <f>IF(K19="Finite end point",IFERROR(IF(ISBLANK(O19),"",((IF($J19="Low confidence &gt;50% &lt;75%",(IF(N19&lt;$G19,N19/$G19,1)-IF(M19&lt;$G19,M19/$G19,1))*0.62,IF($J19="Confident 75-90%",(IF(N19&lt;$G19,N19/$G19,1)-IF(M19&lt;$G19,M19/$G19,1))*0.825,IF($J19="Very confident &gt;90%",(IF(N19&lt;$G19,N19/$G19,1)-IF(M19&lt;$G19,M19/$G19,1))*0.955)))))/(1+$E$11)^O19)*(I19),"Not calculated"),"Not calculated")</f>
        <v>Not calculated</v>
      </c>
      <c r="Q19" s="4" t="e">
        <f t="array" ref="Q19">INDEX('Impact Model'!$D$15:$N$340,MATCH(D19&amp;E19,'Impact Model'!$D$15:$D$340&amp;'Impact Model'!$E$15:$E$340,0),9)</f>
        <v>#N/A</v>
      </c>
      <c r="R19" s="4" t="str">
        <f>IF(K19="Choose option", "Not calculated",IF(K19="Finite end point",SUM(P19:Q19),IF(COUNTIF(#REF!,"&gt;=0")&lt;1,INDEX(#REF!,1,COUNT(#REF!)),INDEX(#REF!,1,MATCH(TRUE,INDEX(#REF!&gt;=0,1,0),)))))</f>
        <v>Not calculated</v>
      </c>
      <c r="S19" s="18"/>
      <c r="T19" s="3"/>
      <c r="AF19" s="13"/>
      <c r="AG19"/>
      <c r="BF19" s="13"/>
    </row>
    <row r="20" spans="2:58" ht="15.95" customHeight="1" thickBot="1" x14ac:dyDescent="0.3">
      <c r="P20" s="20"/>
      <c r="Q20" s="20"/>
      <c r="R20" s="20"/>
      <c r="AG20"/>
    </row>
    <row r="21" spans="2:58" s="64" customFormat="1" ht="108" customHeight="1" x14ac:dyDescent="0.3">
      <c r="B21" s="12"/>
      <c r="C21" s="185" t="s">
        <v>56</v>
      </c>
      <c r="D21" s="186"/>
      <c r="E21" s="186"/>
      <c r="F21" s="186"/>
      <c r="G21" s="187"/>
      <c r="H21" s="185" t="s">
        <v>71</v>
      </c>
      <c r="I21" s="186"/>
      <c r="J21" s="187"/>
      <c r="K21" s="188" t="s">
        <v>53</v>
      </c>
      <c r="L21" s="189"/>
      <c r="M21" s="185" t="s">
        <v>93</v>
      </c>
      <c r="N21" s="186"/>
      <c r="O21" s="186"/>
      <c r="P21" s="186"/>
      <c r="Q21" s="186"/>
      <c r="R21" s="187"/>
      <c r="T21" s="103" t="s">
        <v>59</v>
      </c>
      <c r="AG21" s="27"/>
      <c r="BF21" s="73"/>
    </row>
    <row r="22" spans="2:58" s="64" customFormat="1" ht="62.1" customHeight="1" thickBot="1" x14ac:dyDescent="0.3">
      <c r="C22" s="155" t="s">
        <v>6</v>
      </c>
      <c r="D22" s="192" t="s">
        <v>7</v>
      </c>
      <c r="E22" s="193"/>
      <c r="F22" s="34" t="s">
        <v>31</v>
      </c>
      <c r="G22" s="74" t="s">
        <v>37</v>
      </c>
      <c r="H22" s="33" t="s">
        <v>68</v>
      </c>
      <c r="I22" s="34" t="s">
        <v>23</v>
      </c>
      <c r="J22" s="22" t="s">
        <v>29</v>
      </c>
      <c r="K22" s="190"/>
      <c r="L22" s="191"/>
      <c r="M22" s="35" t="s">
        <v>99</v>
      </c>
      <c r="N22" s="35" t="s">
        <v>100</v>
      </c>
      <c r="O22" s="33" t="s">
        <v>54</v>
      </c>
      <c r="P22" s="34" t="s">
        <v>73</v>
      </c>
      <c r="Q22" s="35" t="s">
        <v>74</v>
      </c>
      <c r="R22" s="74" t="s">
        <v>60</v>
      </c>
      <c r="S22" s="15"/>
      <c r="T22" s="102" t="s">
        <v>61</v>
      </c>
      <c r="AF22" s="15"/>
      <c r="AG22" s="27"/>
      <c r="BF22" s="15"/>
    </row>
    <row r="23" spans="2:58" s="64" customFormat="1" ht="44.1" customHeight="1" thickBot="1" x14ac:dyDescent="0.3">
      <c r="B23" s="11" t="str">
        <f>CONCATENATE($B$11+0.2)</f>
        <v>1.2</v>
      </c>
      <c r="C23" s="21" t="str">
        <f>VLOOKUP(B23,'Impact Model'!$B$15:$N$340,2,FALSE)</f>
        <v>Extent</v>
      </c>
      <c r="D23" s="11" t="str">
        <f>CONCATENATE($B23,"a")</f>
        <v>1.2a</v>
      </c>
      <c r="E23" s="21" t="str">
        <f>VLOOKUP(D23,'Impact Model'!$D$15:$N$340,2,FALSE)</f>
        <v>Cover</v>
      </c>
      <c r="F23" s="21" t="str">
        <f t="array" ref="F23">INDEX('Impact Model'!$D$15:$F$340,MATCH(D23&amp;E23,'Impact Model'!$D$15:$D$340&amp;'Impact Model'!$E$15:$E$340,0),3)</f>
        <v>% canopy cover</v>
      </c>
      <c r="G23" s="99">
        <v>0.75</v>
      </c>
      <c r="H23" s="98" t="s">
        <v>158</v>
      </c>
      <c r="I23" s="99">
        <v>0.5</v>
      </c>
      <c r="J23" s="149" t="s">
        <v>134</v>
      </c>
      <c r="K23" s="149" t="s">
        <v>136</v>
      </c>
      <c r="L23" s="150" t="str">
        <f>IF(K23="Finite end point","Continue to Column M",IF(K23="Five yearly time-step","Switch to Offset Model_B"))</f>
        <v>Continue to Column M</v>
      </c>
      <c r="M23" s="75">
        <v>0</v>
      </c>
      <c r="N23" s="75">
        <v>0.75</v>
      </c>
      <c r="O23" s="75">
        <v>10</v>
      </c>
      <c r="P23" s="4">
        <f>IF(K23="Finite end point",IFERROR(IF(ISBLANK(O23),"",((IF($J23="Low confidence &gt;50% &lt;75%",(IF(N23&lt;$G23,N23/$G23,1)-IF(M23&lt;$G23,M23/$G23,1))*0.62,IF($J23="Confident 75-90%",(IF(N23&lt;$G23,N23/$G23,1)-IF(M23&lt;$G23,M23/$G23,1))*0.825,IF($J23="Very confident &gt;90%",(IF(N23&lt;$G23,N23/$G23,1)-IF(M23&lt;$G23,M23/$G23,1))*0.955)))))/(1+$E$11)^O23)*(I23),"Not calculated"),"Not calculated")</f>
        <v>0.3385087335464162</v>
      </c>
      <c r="Q23" s="4">
        <f t="array" ref="Q23">INDEX('Impact Model'!$D$15:$N$340,MATCH(D23&amp;E23,'Impact Model'!$D$15:$D$340&amp;'Impact Model'!$E$15:$E$340,0),9)</f>
        <v>-5.1529790660225443E-2</v>
      </c>
      <c r="R23" s="4">
        <f>IF(K23="Choose option", "Not calculated",IF(K23="Finite end point",SUM(P23:Q23),IF(COUNTIF(#REF!,"&gt;=0")&lt;1,INDEX(#REF!,1,COUNT(#REF!)),INDEX(#REF!,1,MATCH(TRUE,INDEX(#REF!&gt;=0,1,0),)))))</f>
        <v>0.28697894288619075</v>
      </c>
      <c r="S23" s="16"/>
      <c r="T23" s="4" t="e">
        <f>IF(R23="Not calculated","Not calculated",SUM(R23:R27)/ROUND(COUNTIF(R23:R27,"&gt;0")+COUNTIF(R23:R27,"&lt;0"),0))</f>
        <v>#N/A</v>
      </c>
      <c r="U23" s="120"/>
      <c r="AF23" s="32"/>
      <c r="AG23" s="27"/>
      <c r="BF23" s="32"/>
    </row>
    <row r="24" spans="2:58" ht="44.1" customHeight="1" thickBot="1" x14ac:dyDescent="0.3">
      <c r="B24" s="17"/>
      <c r="C24" s="17"/>
      <c r="D24" s="11" t="str">
        <f>CONCATENATE($B23,"b")</f>
        <v>1.2b</v>
      </c>
      <c r="E24" s="21">
        <f>VLOOKUP(D24,'Impact Model'!$D$15:$N$340,2,FALSE)</f>
        <v>0</v>
      </c>
      <c r="F24" s="21" t="e">
        <f t="array" ref="F24">INDEX('Impact Model'!$D$15:$F$340,MATCH(D24&amp;E24,'Impact Model'!$D$15:$D$340&amp;'Impact Model'!$E$15:$E$340,0),3)</f>
        <v>#N/A</v>
      </c>
      <c r="G24" s="99"/>
      <c r="H24" s="98"/>
      <c r="I24" s="99"/>
      <c r="J24" s="149" t="s">
        <v>134</v>
      </c>
      <c r="K24" s="149" t="s">
        <v>136</v>
      </c>
      <c r="L24" s="150" t="str">
        <f t="shared" ref="L24:L27" si="0">IF(K24="Finite end point","Continue to Column M",IF(K24="Five yearly time-step","Switch to Offset Model_B"))</f>
        <v>Continue to Column M</v>
      </c>
      <c r="M24" s="75"/>
      <c r="N24" s="75"/>
      <c r="O24" s="75"/>
      <c r="P24" s="4" t="str">
        <f t="shared" ref="P24:P27" si="1">IF(K24="Finite end point",IFERROR(IF(ISBLANK(O24),"",((IF($J24="Low confidence &gt;50% &lt;75%",(IF(N24&lt;$G24,N24/$G24,1)-IF(M24&lt;$G24,M24/$G24,1))*0.62,IF($J24="Confident 75-90%",(IF(N24&lt;$G24,N24/$G24,1)-IF(M24&lt;$G24,M24/$G24,1))*0.825,IF($J24="Very confident &gt;90%",(IF(N24&lt;$G24,N24/$G24,1)-IF(M24&lt;$G24,M24/$G24,1))*0.955)))))/(1+$E$11)^O24)*(I24),"Not calculated"),"Not calculated")</f>
        <v>Not calculated</v>
      </c>
      <c r="Q24" s="4" t="e">
        <f t="array" ref="Q24">INDEX('Impact Model'!$D$15:$N$340,MATCH(D24&amp;E24,'Impact Model'!$D$15:$D$340&amp;'Impact Model'!$E$15:$E$340,0),9)</f>
        <v>#N/A</v>
      </c>
      <c r="R24" s="4" t="e">
        <f>IF(K24="Choose option", "Not calculated",IF(K24="Finite end point",SUM(P24:Q24),IF(COUNTIF(#REF!,"&gt;=0")&lt;1,INDEX(#REF!,1,COUNT(#REF!)),INDEX(#REF!,1,MATCH(TRUE,INDEX(#REF!&gt;=0,1,0),)))))</f>
        <v>#N/A</v>
      </c>
      <c r="S24" s="18"/>
      <c r="T24" s="3"/>
      <c r="AF24" s="13"/>
      <c r="AG24"/>
      <c r="BF24" s="13"/>
    </row>
    <row r="25" spans="2:58" ht="44.1" customHeight="1" thickBot="1" x14ac:dyDescent="0.3">
      <c r="B25" s="19"/>
      <c r="C25" s="19"/>
      <c r="D25" s="11" t="str">
        <f>CONCATENATE($B23,"c")</f>
        <v>1.2c</v>
      </c>
      <c r="E25" s="21">
        <f>VLOOKUP(D25,'Impact Model'!$D$15:$N$340,2,FALSE)</f>
        <v>0</v>
      </c>
      <c r="F25" s="21" t="e">
        <f t="array" ref="F25">INDEX('Impact Model'!$D$15:$F$340,MATCH(D25&amp;E25,'Impact Model'!$D$15:$D$340&amp;'Impact Model'!$E$15:$E$340,0),3)</f>
        <v>#N/A</v>
      </c>
      <c r="G25" s="99"/>
      <c r="H25" s="98"/>
      <c r="I25" s="99"/>
      <c r="J25" s="149" t="s">
        <v>80</v>
      </c>
      <c r="K25" s="149" t="s">
        <v>92</v>
      </c>
      <c r="L25" s="150" t="b">
        <f t="shared" si="0"/>
        <v>0</v>
      </c>
      <c r="M25" s="75"/>
      <c r="N25" s="75"/>
      <c r="O25" s="75"/>
      <c r="P25" s="4" t="str">
        <f t="shared" si="1"/>
        <v>Not calculated</v>
      </c>
      <c r="Q25" s="4" t="e">
        <f t="array" ref="Q25">INDEX('Impact Model'!$D$15:$N$340,MATCH(D25&amp;E25,'Impact Model'!$D$15:$D$340&amp;'Impact Model'!$E$15:$E$340,0),9)</f>
        <v>#N/A</v>
      </c>
      <c r="R25" s="4" t="str">
        <f>IF(K25="Choose option", "Not calculated",IF(K25="Finite end point",SUM(P25:Q25),IF(COUNTIF(#REF!,"&gt;=0")&lt;1,INDEX(#REF!,1,COUNT(#REF!)),INDEX(#REF!,1,MATCH(TRUE,INDEX(#REF!&gt;=0,1,0),)))))</f>
        <v>Not calculated</v>
      </c>
      <c r="S25" s="18"/>
      <c r="T25" s="128"/>
      <c r="AF25" s="13"/>
      <c r="AG25"/>
      <c r="BF25" s="13"/>
    </row>
    <row r="26" spans="2:58" ht="44.1" customHeight="1" thickBot="1" x14ac:dyDescent="0.3">
      <c r="B26" s="19"/>
      <c r="C26" s="19"/>
      <c r="D26" s="11" t="str">
        <f>CONCATENATE($B23,"d")</f>
        <v>1.2d</v>
      </c>
      <c r="E26" s="21">
        <f>VLOOKUP(D26,'Impact Model'!$D$15:$N$340,2,FALSE)</f>
        <v>0</v>
      </c>
      <c r="F26" s="21" t="e">
        <f t="array" ref="F26">INDEX('Impact Model'!$D$15:$F$340,MATCH(D26&amp;E26,'Impact Model'!$D$15:$D$340&amp;'Impact Model'!$E$15:$E$340,0),3)</f>
        <v>#N/A</v>
      </c>
      <c r="G26" s="99"/>
      <c r="H26" s="98"/>
      <c r="I26" s="99"/>
      <c r="J26" s="149" t="s">
        <v>80</v>
      </c>
      <c r="K26" s="149" t="s">
        <v>92</v>
      </c>
      <c r="L26" s="150" t="b">
        <f t="shared" si="0"/>
        <v>0</v>
      </c>
      <c r="M26" s="75"/>
      <c r="N26" s="75"/>
      <c r="O26" s="75"/>
      <c r="P26" s="4" t="str">
        <f t="shared" si="1"/>
        <v>Not calculated</v>
      </c>
      <c r="Q26" s="4" t="e">
        <f t="array" ref="Q26">INDEX('Impact Model'!$D$15:$N$340,MATCH(D26&amp;E26,'Impact Model'!$D$15:$D$340&amp;'Impact Model'!$E$15:$E$340,0),9)</f>
        <v>#N/A</v>
      </c>
      <c r="R26" s="4" t="str">
        <f>IF(K26="Choose option", "Not calculated",IF(K26="Finite end point",SUM(P26:Q26),IF(COUNTIF(#REF!,"&gt;=0")&lt;1,INDEX(#REF!,1,COUNT(#REF!)),INDEX(#REF!,1,MATCH(TRUE,INDEX(#REF!&gt;=0,1,0),)))))</f>
        <v>Not calculated</v>
      </c>
      <c r="S26" s="18"/>
      <c r="T26" s="3"/>
      <c r="AF26" s="13"/>
      <c r="AG26"/>
      <c r="BF26" s="13"/>
    </row>
    <row r="27" spans="2:58" ht="44.1" customHeight="1" thickBot="1" x14ac:dyDescent="0.3">
      <c r="B27" s="19"/>
      <c r="C27" s="19"/>
      <c r="D27" s="11" t="str">
        <f>CONCATENATE($B23,"e")</f>
        <v>1.2e</v>
      </c>
      <c r="E27" s="21">
        <f>VLOOKUP(D27,'Impact Model'!$D$15:$N$340,2,FALSE)</f>
        <v>0</v>
      </c>
      <c r="F27" s="21" t="e">
        <f t="array" ref="F27">INDEX('Impact Model'!$D$15:$F$340,MATCH(D27&amp;E27,'Impact Model'!$D$15:$D$340&amp;'Impact Model'!$E$15:$E$340,0),3)</f>
        <v>#N/A</v>
      </c>
      <c r="G27" s="99"/>
      <c r="H27" s="98"/>
      <c r="I27" s="99"/>
      <c r="J27" s="149" t="s">
        <v>80</v>
      </c>
      <c r="K27" s="149" t="s">
        <v>92</v>
      </c>
      <c r="L27" s="150" t="b">
        <f t="shared" si="0"/>
        <v>0</v>
      </c>
      <c r="M27" s="75"/>
      <c r="N27" s="75"/>
      <c r="O27" s="75"/>
      <c r="P27" s="4" t="str">
        <f t="shared" si="1"/>
        <v>Not calculated</v>
      </c>
      <c r="Q27" s="4" t="e">
        <f t="array" ref="Q27">INDEX('Impact Model'!$D$15:$N$340,MATCH(D27&amp;E27,'Impact Model'!$D$15:$D$340&amp;'Impact Model'!$E$15:$E$340,0),9)</f>
        <v>#N/A</v>
      </c>
      <c r="R27" s="4" t="str">
        <f>IF(K27="Choose option", "Not calculated",IF(K27="Finite end point",SUM(P27:Q27),IF(COUNTIF(#REF!,"&gt;=0")&lt;1,INDEX(#REF!,1,COUNT(#REF!)),INDEX(#REF!,1,MATCH(TRUE,INDEX(#REF!&gt;=0,1,0),)))))</f>
        <v>Not calculated</v>
      </c>
      <c r="S27" s="18"/>
      <c r="T27" s="3"/>
      <c r="AF27" s="13"/>
      <c r="AG27"/>
      <c r="BF27" s="13"/>
    </row>
    <row r="28" spans="2:58" ht="15.95" customHeight="1" thickBot="1" x14ac:dyDescent="0.3"/>
    <row r="29" spans="2:58" s="64" customFormat="1" ht="108" customHeight="1" x14ac:dyDescent="0.3">
      <c r="B29" s="12"/>
      <c r="C29" s="185" t="s">
        <v>56</v>
      </c>
      <c r="D29" s="186"/>
      <c r="E29" s="186"/>
      <c r="F29" s="186"/>
      <c r="G29" s="187"/>
      <c r="H29" s="185" t="s">
        <v>71</v>
      </c>
      <c r="I29" s="186"/>
      <c r="J29" s="187"/>
      <c r="K29" s="188" t="s">
        <v>53</v>
      </c>
      <c r="L29" s="189"/>
      <c r="M29" s="185" t="s">
        <v>93</v>
      </c>
      <c r="N29" s="186"/>
      <c r="O29" s="186"/>
      <c r="P29" s="186"/>
      <c r="Q29" s="186"/>
      <c r="R29" s="187"/>
      <c r="T29" s="103" t="s">
        <v>59</v>
      </c>
      <c r="AG29" s="27"/>
      <c r="BF29" s="73"/>
    </row>
    <row r="30" spans="2:58" s="64" customFormat="1" ht="62.1" customHeight="1" thickBot="1" x14ac:dyDescent="0.3">
      <c r="C30" s="155" t="s">
        <v>6</v>
      </c>
      <c r="D30" s="192" t="s">
        <v>7</v>
      </c>
      <c r="E30" s="193"/>
      <c r="F30" s="34" t="s">
        <v>31</v>
      </c>
      <c r="G30" s="74" t="s">
        <v>37</v>
      </c>
      <c r="H30" s="33" t="s">
        <v>68</v>
      </c>
      <c r="I30" s="34" t="s">
        <v>23</v>
      </c>
      <c r="J30" s="22" t="s">
        <v>29</v>
      </c>
      <c r="K30" s="190"/>
      <c r="L30" s="191"/>
      <c r="M30" s="156" t="s">
        <v>99</v>
      </c>
      <c r="N30" s="156" t="s">
        <v>100</v>
      </c>
      <c r="O30" s="33" t="s">
        <v>54</v>
      </c>
      <c r="P30" s="34" t="s">
        <v>73</v>
      </c>
      <c r="Q30" s="35" t="s">
        <v>74</v>
      </c>
      <c r="R30" s="74" t="s">
        <v>60</v>
      </c>
      <c r="S30" s="15"/>
      <c r="T30" s="102" t="s">
        <v>61</v>
      </c>
      <c r="AF30" s="15"/>
      <c r="AG30" s="27"/>
      <c r="BF30" s="15"/>
    </row>
    <row r="31" spans="2:58" s="64" customFormat="1" ht="44.1" customHeight="1" thickBot="1" x14ac:dyDescent="0.3">
      <c r="B31" s="11" t="str">
        <f>CONCATENATE($B$11+0.3)</f>
        <v>1.3</v>
      </c>
      <c r="C31" s="21">
        <f>VLOOKUP(B31,'Impact Model'!$B$15:$N$340,2,FALSE)</f>
        <v>0</v>
      </c>
      <c r="D31" s="11" t="str">
        <f>CONCATENATE($B31,"a")</f>
        <v>1.3a</v>
      </c>
      <c r="E31" s="21">
        <f>VLOOKUP(D31,'Impact Model'!$D$15:$N$340,2,FALSE)</f>
        <v>0</v>
      </c>
      <c r="F31" s="21" t="e">
        <f t="array" ref="F31">INDEX('Impact Model'!$D$15:$F$340,MATCH(D31&amp;E31,'Impact Model'!$D$15:$D$340&amp;'Impact Model'!$E$15:$E$340,0),3)</f>
        <v>#N/A</v>
      </c>
      <c r="G31" s="99"/>
      <c r="H31" s="98"/>
      <c r="I31" s="99"/>
      <c r="J31" s="149" t="s">
        <v>134</v>
      </c>
      <c r="K31" s="149" t="s">
        <v>92</v>
      </c>
      <c r="L31" s="150" t="b">
        <f>IF(K31="Finite end point","Continue to Column M",IF(K31="Five yearly time-step","Switch to Offset Model_B"))</f>
        <v>0</v>
      </c>
      <c r="M31" s="75"/>
      <c r="N31" s="75"/>
      <c r="O31" s="75"/>
      <c r="P31" s="4" t="str">
        <f>IF(K31="Finite end point",IFERROR(IF(ISBLANK(O31),"",((IF($J31="Low confidence &gt;50% &lt;75%",(IF(N31&lt;$G31,N31/$G31,1)-IF(M31&lt;$G31,M31/$G31,1))*0.62,IF($J31="Confident 75-90%",(IF(N31&lt;$G31,N31/$G31,1)-IF(M31&lt;$G31,M31/$G31,1))*0.825,IF($J31="Very confident &gt;90%",(IF(N31&lt;$G31,N31/$G31,1)-IF(M31&lt;$G31,M31/$G31,1))*0.955)))))/(1+$E$11)^O31)*(I31),"Not calculated"),"Not calculated")</f>
        <v>Not calculated</v>
      </c>
      <c r="Q31" s="4" t="e">
        <f t="array" ref="Q31">INDEX('Impact Model'!$D$15:$N$340,MATCH(D31&amp;E31,'Impact Model'!$D$15:$D$340&amp;'Impact Model'!$E$15:$E$340,0),9)</f>
        <v>#N/A</v>
      </c>
      <c r="R31" s="4" t="str">
        <f>IF(K31="Choose option", "Not calculated",IF(K31="Finite end point",SUM(P31:Q31),IF(COUNTIF(#REF!,"&gt;=0")&lt;1,INDEX(#REF!,1,COUNT(#REF!)),INDEX(#REF!,1,MATCH(TRUE,INDEX(#REF!&gt;=0,1,0),)))))</f>
        <v>Not calculated</v>
      </c>
      <c r="S31" s="16"/>
      <c r="T31" s="4" t="str">
        <f>IF(R31="Not calculated","Not calculated",SUM(R31:R35)/ROUND(COUNTIF(R31:R35,"&gt;0")+COUNTIF(R31:R35,"&lt;0"),0))</f>
        <v>Not calculated</v>
      </c>
      <c r="U31" s="120"/>
      <c r="AF31" s="32"/>
      <c r="AG31" s="27"/>
      <c r="BF31" s="32"/>
    </row>
    <row r="32" spans="2:58" ht="44.1" customHeight="1" thickBot="1" x14ac:dyDescent="0.3">
      <c r="B32" s="17"/>
      <c r="C32" s="17"/>
      <c r="D32" s="11" t="str">
        <f>CONCATENATE($B31,"b")</f>
        <v>1.3b</v>
      </c>
      <c r="E32" s="21">
        <f>VLOOKUP(D32,'Impact Model'!$D$15:$N$340,2,FALSE)</f>
        <v>0</v>
      </c>
      <c r="F32" s="21" t="e">
        <f t="array" ref="F32">INDEX('Impact Model'!$D$15:$F$340,MATCH(D32&amp;E32,'Impact Model'!$D$15:$D$340&amp;'Impact Model'!$E$15:$E$340,0),3)</f>
        <v>#N/A</v>
      </c>
      <c r="G32" s="99"/>
      <c r="H32" s="98"/>
      <c r="I32" s="99"/>
      <c r="J32" s="149" t="s">
        <v>134</v>
      </c>
      <c r="K32" s="149" t="s">
        <v>92</v>
      </c>
      <c r="L32" s="150" t="b">
        <f t="shared" ref="L32:L35" si="2">IF(K32="Finite end point","Continue to Column M",IF(K32="Five yearly time-step","Switch to Offset Model_B"))</f>
        <v>0</v>
      </c>
      <c r="M32" s="75"/>
      <c r="N32" s="75"/>
      <c r="O32" s="75"/>
      <c r="P32" s="4" t="str">
        <f t="shared" ref="P32:P35" si="3">IF(K32="Finite end point",IFERROR(IF(ISBLANK(O32),"",((IF($J32="Low confidence &gt;50% &lt;75%",(IF(N32&lt;$G32,N32/$G32,1)-IF(M32&lt;$G32,M32/$G32,1))*0.62,IF($J32="Confident 75-90%",(IF(N32&lt;$G32,N32/$G32,1)-IF(M32&lt;$G32,M32/$G32,1))*0.825,IF($J32="Very confident &gt;90%",(IF(N32&lt;$G32,N32/$G32,1)-IF(M32&lt;$G32,M32/$G32,1))*0.955)))))/(1+$E$11)^O32)*(I32),"Not calculated"),"Not calculated")</f>
        <v>Not calculated</v>
      </c>
      <c r="Q32" s="4" t="e">
        <f t="array" ref="Q32">INDEX('Impact Model'!$D$15:$N$340,MATCH(D32&amp;E32,'Impact Model'!$D$15:$D$340&amp;'Impact Model'!$E$15:$E$340,0),9)</f>
        <v>#N/A</v>
      </c>
      <c r="R32" s="4" t="str">
        <f>IF(K32="Choose option", "Not calculated",IF(K32="Finite end point",SUM(P32:Q32),IF(COUNTIF(#REF!,"&gt;=0")&lt;1,INDEX(#REF!,1,COUNT(#REF!)),INDEX(#REF!,1,MATCH(TRUE,INDEX(#REF!&gt;=0,1,0),)))))</f>
        <v>Not calculated</v>
      </c>
      <c r="S32" s="18"/>
      <c r="T32" s="3"/>
      <c r="AF32" s="13"/>
      <c r="AG32"/>
      <c r="BF32" s="13"/>
    </row>
    <row r="33" spans="2:58" ht="44.1" customHeight="1" thickBot="1" x14ac:dyDescent="0.3">
      <c r="B33" s="19"/>
      <c r="C33" s="19"/>
      <c r="D33" s="11" t="str">
        <f>CONCATENATE($B31,"c")</f>
        <v>1.3c</v>
      </c>
      <c r="E33" s="21">
        <f>VLOOKUP(D33,'Impact Model'!$D$15:$N$340,2,FALSE)</f>
        <v>0</v>
      </c>
      <c r="F33" s="21" t="e">
        <f t="array" ref="F33">INDEX('Impact Model'!$D$15:$F$340,MATCH(D33&amp;E33,'Impact Model'!$D$15:$D$340&amp;'Impact Model'!$E$15:$E$340,0),3)</f>
        <v>#N/A</v>
      </c>
      <c r="G33" s="99"/>
      <c r="H33" s="98"/>
      <c r="I33" s="99"/>
      <c r="J33" s="149" t="s">
        <v>80</v>
      </c>
      <c r="K33" s="149" t="s">
        <v>92</v>
      </c>
      <c r="L33" s="150" t="b">
        <f t="shared" si="2"/>
        <v>0</v>
      </c>
      <c r="M33" s="75"/>
      <c r="N33" s="75"/>
      <c r="O33" s="75"/>
      <c r="P33" s="4" t="str">
        <f t="shared" si="3"/>
        <v>Not calculated</v>
      </c>
      <c r="Q33" s="4" t="e">
        <f t="array" ref="Q33">INDEX('Impact Model'!$D$15:$N$340,MATCH(D33&amp;E33,'Impact Model'!$D$15:$D$340&amp;'Impact Model'!$E$15:$E$340,0),9)</f>
        <v>#N/A</v>
      </c>
      <c r="R33" s="4" t="str">
        <f>IF(K33="Choose option", "Not calculated",IF(K33="Finite end point",SUM(P33:Q33),IF(COUNTIF(#REF!,"&gt;=0")&lt;1,INDEX(#REF!,1,COUNT(#REF!)),INDEX(#REF!,1,MATCH(TRUE,INDEX(#REF!&gt;=0,1,0),)))))</f>
        <v>Not calculated</v>
      </c>
      <c r="S33" s="18"/>
      <c r="T33" s="128"/>
      <c r="AF33" s="13"/>
      <c r="AG33"/>
      <c r="BF33" s="13"/>
    </row>
    <row r="34" spans="2:58" ht="44.1" customHeight="1" thickBot="1" x14ac:dyDescent="0.3">
      <c r="B34" s="19"/>
      <c r="C34" s="19"/>
      <c r="D34" s="11" t="str">
        <f>CONCATENATE($B31,"d")</f>
        <v>1.3d</v>
      </c>
      <c r="E34" s="21">
        <f>VLOOKUP(D34,'Impact Model'!$D$15:$N$340,2,FALSE)</f>
        <v>0</v>
      </c>
      <c r="F34" s="21" t="e">
        <f t="array" ref="F34">INDEX('Impact Model'!$D$15:$F$340,MATCH(D34&amp;E34,'Impact Model'!$D$15:$D$340&amp;'Impact Model'!$E$15:$E$340,0),3)</f>
        <v>#N/A</v>
      </c>
      <c r="G34" s="99"/>
      <c r="H34" s="98"/>
      <c r="I34" s="99"/>
      <c r="J34" s="149" t="s">
        <v>80</v>
      </c>
      <c r="K34" s="149" t="s">
        <v>92</v>
      </c>
      <c r="L34" s="150" t="b">
        <f t="shared" si="2"/>
        <v>0</v>
      </c>
      <c r="M34" s="75"/>
      <c r="N34" s="75"/>
      <c r="O34" s="75"/>
      <c r="P34" s="4" t="str">
        <f t="shared" si="3"/>
        <v>Not calculated</v>
      </c>
      <c r="Q34" s="4" t="e">
        <f t="array" ref="Q34">INDEX('Impact Model'!$D$15:$N$340,MATCH(D34&amp;E34,'Impact Model'!$D$15:$D$340&amp;'Impact Model'!$E$15:$E$340,0),9)</f>
        <v>#N/A</v>
      </c>
      <c r="R34" s="4" t="str">
        <f>IF(K34="Choose option", "Not calculated",IF(K34="Finite end point",SUM(P34:Q34),IF(COUNTIF(#REF!,"&gt;=0")&lt;1,INDEX(#REF!,1,COUNT(#REF!)),INDEX(#REF!,1,MATCH(TRUE,INDEX(#REF!&gt;=0,1,0),)))))</f>
        <v>Not calculated</v>
      </c>
      <c r="S34" s="18"/>
      <c r="T34" s="3"/>
      <c r="AF34" s="13"/>
      <c r="AG34"/>
      <c r="BF34" s="13"/>
    </row>
    <row r="35" spans="2:58" ht="44.1" customHeight="1" thickBot="1" x14ac:dyDescent="0.3">
      <c r="B35" s="19"/>
      <c r="C35" s="19"/>
      <c r="D35" s="11" t="str">
        <f>CONCATENATE($B31,"e")</f>
        <v>1.3e</v>
      </c>
      <c r="E35" s="21">
        <f>VLOOKUP(D35,'Impact Model'!$D$15:$N$340,2,FALSE)</f>
        <v>0</v>
      </c>
      <c r="F35" s="21" t="e">
        <f t="array" ref="F35">INDEX('Impact Model'!$D$15:$F$340,MATCH(D35&amp;E35,'Impact Model'!$D$15:$D$340&amp;'Impact Model'!$E$15:$E$340,0),3)</f>
        <v>#N/A</v>
      </c>
      <c r="G35" s="99"/>
      <c r="H35" s="98"/>
      <c r="I35" s="99"/>
      <c r="J35" s="149" t="s">
        <v>80</v>
      </c>
      <c r="K35" s="149" t="s">
        <v>92</v>
      </c>
      <c r="L35" s="150" t="b">
        <f t="shared" si="2"/>
        <v>0</v>
      </c>
      <c r="M35" s="75"/>
      <c r="N35" s="75"/>
      <c r="O35" s="75"/>
      <c r="P35" s="4" t="str">
        <f t="shared" si="3"/>
        <v>Not calculated</v>
      </c>
      <c r="Q35" s="4" t="e">
        <f t="array" ref="Q35">INDEX('Impact Model'!$D$15:$N$340,MATCH(D35&amp;E35,'Impact Model'!$D$15:$D$340&amp;'Impact Model'!$E$15:$E$340,0),9)</f>
        <v>#N/A</v>
      </c>
      <c r="R35" s="4" t="str">
        <f>IF(K35="Choose option", "Not calculated",IF(K35="Finite end point",SUM(P35:Q35),IF(COUNTIF(#REF!,"&gt;=0")&lt;1,INDEX(#REF!,1,COUNT(#REF!)),INDEX(#REF!,1,MATCH(TRUE,INDEX(#REF!&gt;=0,1,0),)))))</f>
        <v>Not calculated</v>
      </c>
      <c r="S35" s="18"/>
      <c r="T35" s="3"/>
      <c r="AF35" s="13"/>
      <c r="AG35"/>
      <c r="BF35" s="13"/>
    </row>
    <row r="36" spans="2:58" ht="15.95" customHeight="1" thickBot="1" x14ac:dyDescent="0.3"/>
    <row r="37" spans="2:58" s="64" customFormat="1" ht="108" customHeight="1" x14ac:dyDescent="0.3">
      <c r="B37" s="12"/>
      <c r="C37" s="185" t="s">
        <v>56</v>
      </c>
      <c r="D37" s="186"/>
      <c r="E37" s="186"/>
      <c r="F37" s="186"/>
      <c r="G37" s="187"/>
      <c r="H37" s="185" t="s">
        <v>71</v>
      </c>
      <c r="I37" s="186"/>
      <c r="J37" s="187"/>
      <c r="K37" s="188" t="s">
        <v>53</v>
      </c>
      <c r="L37" s="189"/>
      <c r="M37" s="185" t="s">
        <v>93</v>
      </c>
      <c r="N37" s="186"/>
      <c r="O37" s="186"/>
      <c r="P37" s="186"/>
      <c r="Q37" s="186"/>
      <c r="R37" s="187"/>
      <c r="T37" s="103" t="s">
        <v>59</v>
      </c>
      <c r="AG37" s="27"/>
      <c r="BF37" s="73"/>
    </row>
    <row r="38" spans="2:58" s="64" customFormat="1" ht="62.1" customHeight="1" thickBot="1" x14ac:dyDescent="0.3">
      <c r="C38" s="155" t="s">
        <v>6</v>
      </c>
      <c r="D38" s="192" t="s">
        <v>7</v>
      </c>
      <c r="E38" s="193"/>
      <c r="F38" s="34" t="s">
        <v>31</v>
      </c>
      <c r="G38" s="74" t="s">
        <v>37</v>
      </c>
      <c r="H38" s="33" t="s">
        <v>68</v>
      </c>
      <c r="I38" s="34" t="s">
        <v>23</v>
      </c>
      <c r="J38" s="22" t="s">
        <v>29</v>
      </c>
      <c r="K38" s="190"/>
      <c r="L38" s="191"/>
      <c r="M38" s="156" t="s">
        <v>99</v>
      </c>
      <c r="N38" s="156" t="s">
        <v>100</v>
      </c>
      <c r="O38" s="33" t="s">
        <v>54</v>
      </c>
      <c r="P38" s="34" t="s">
        <v>73</v>
      </c>
      <c r="Q38" s="35" t="s">
        <v>74</v>
      </c>
      <c r="R38" s="74" t="s">
        <v>60</v>
      </c>
      <c r="S38" s="15"/>
      <c r="T38" s="102" t="s">
        <v>61</v>
      </c>
      <c r="AF38" s="15"/>
      <c r="AG38" s="27"/>
      <c r="BF38" s="15"/>
    </row>
    <row r="39" spans="2:58" s="64" customFormat="1" ht="44.1" customHeight="1" thickBot="1" x14ac:dyDescent="0.3">
      <c r="B39" s="11" t="str">
        <f>CONCATENATE($B$11+0.4)</f>
        <v>1.4</v>
      </c>
      <c r="C39" s="21">
        <f>VLOOKUP(B39,'Impact Model'!$B$15:$N$340,2,FALSE)</f>
        <v>0</v>
      </c>
      <c r="D39" s="11" t="str">
        <f>CONCATENATE($B39,"a")</f>
        <v>1.4a</v>
      </c>
      <c r="E39" s="21">
        <f>VLOOKUP(D39,'Impact Model'!$D$15:$N$340,2,FALSE)</f>
        <v>0</v>
      </c>
      <c r="F39" s="21" t="e">
        <f t="array" ref="F39">INDEX('Impact Model'!$D$15:$F$340,MATCH(D39&amp;E39,'Impact Model'!$D$15:$D$340&amp;'Impact Model'!$E$15:$E$340,0),3)</f>
        <v>#N/A</v>
      </c>
      <c r="G39" s="99">
        <v>75</v>
      </c>
      <c r="H39" s="161"/>
      <c r="I39" s="99">
        <v>330</v>
      </c>
      <c r="J39" s="149" t="s">
        <v>134</v>
      </c>
      <c r="K39" s="149" t="s">
        <v>135</v>
      </c>
      <c r="L39" s="150"/>
      <c r="M39" s="75"/>
      <c r="N39" s="75"/>
      <c r="O39" s="75"/>
      <c r="P39" s="4" t="str">
        <f>IF(K39="Finite end point",IFERROR(IF(ISBLANK(O39),"",((IF($J39="Low confidence &gt;50% &lt;75%",(IF(N39&lt;$G39,N39/$G39,1)-IF(M39&lt;$G39,M39/$G39,1))*0.62,IF($J39="Confident 75-90%",(IF(N39&lt;$G39,N39/$G39,1)-IF(M39&lt;$G39,M39/$G39,1))*0.825,IF($J39="Very confident &gt;90%",(IF(N39&lt;$G39,N39/$G39,1)-IF(M39&lt;$G39,M39/$G39,1))*0.955)))))/(1+$E$11)^O39)*(I39),"Not calculated"),"Not calculated")</f>
        <v>Not calculated</v>
      </c>
      <c r="Q39" s="4" t="e">
        <f t="array" ref="Q39">INDEX('Impact Model'!$D$15:$N$340,MATCH(D39&amp;E39,'Impact Model'!$D$15:$D$340&amp;'Impact Model'!$E$15:$E$340,0),9)</f>
        <v>#N/A</v>
      </c>
      <c r="R39" s="4" t="e">
        <f>IF(K39="Choose option", "Not calculated",IF(K39="Finite end point",SUM(P39:Q39),IF(COUNTIF(#REF!,"&gt;=0")&lt;1,INDEX(#REF!,1,COUNT(#REF!)),INDEX(#REF!,1,MATCH(TRUE,INDEX(#REF!&gt;=0,1,0),)))))</f>
        <v>#REF!</v>
      </c>
      <c r="S39" s="16"/>
      <c r="T39" s="4" t="e">
        <f>IF(R39="Not calculated","Not calculated",SUM(R39:R43)/ROUND(COUNTIF(R39:R43,"&gt;0")+COUNTIF(R39:R43,"&lt;0"),0))</f>
        <v>#REF!</v>
      </c>
      <c r="U39" s="120"/>
      <c r="AF39" s="32"/>
      <c r="AG39" s="27"/>
      <c r="BF39" s="32"/>
    </row>
    <row r="40" spans="2:58" ht="44.1" customHeight="1" thickBot="1" x14ac:dyDescent="0.3">
      <c r="B40" s="17"/>
      <c r="C40" s="17"/>
      <c r="D40" s="11" t="str">
        <f>CONCATENATE($B39,"b")</f>
        <v>1.4b</v>
      </c>
      <c r="E40" s="21">
        <f>VLOOKUP(D40,'Impact Model'!$D$15:$N$340,2,FALSE)</f>
        <v>0</v>
      </c>
      <c r="F40" s="21" t="e">
        <f t="array" ref="F40">INDEX('Impact Model'!$D$15:$F$340,MATCH(D40&amp;E40,'Impact Model'!$D$15:$D$340&amp;'Impact Model'!$E$15:$E$340,0),3)</f>
        <v>#N/A</v>
      </c>
      <c r="G40" s="99"/>
      <c r="H40" s="98"/>
      <c r="I40" s="99"/>
      <c r="J40" s="149" t="s">
        <v>80</v>
      </c>
      <c r="K40" s="149" t="s">
        <v>92</v>
      </c>
      <c r="L40" s="150" t="b">
        <f t="shared" ref="L40:L43" si="4">IF(K40="Finite end point","Continue to Column M",IF(K40="Five yearly time-step","Switch to Offset Model_B"))</f>
        <v>0</v>
      </c>
      <c r="M40" s="75"/>
      <c r="N40" s="75"/>
      <c r="O40" s="75"/>
      <c r="P40" s="4" t="str">
        <f t="shared" ref="P40:P43" si="5">IF(K40="Finite end point",IFERROR(IF(ISBLANK(O40),"",((IF($J40="Low confidence &gt;50% &lt;75%",(IF(N40&lt;$G40,N40/$G40,1)-IF(M40&lt;$G40,M40/$G40,1))*0.62,IF($J40="Confident 75-90%",(IF(N40&lt;$G40,N40/$G40,1)-IF(M40&lt;$G40,M40/$G40,1))*0.825,IF($J40="Very confident &gt;90%",(IF(N40&lt;$G40,N40/$G40,1)-IF(M40&lt;$G40,M40/$G40,1))*0.955)))))/(1+$E$11)^O40)*(I40),"Not calculated"),"Not calculated")</f>
        <v>Not calculated</v>
      </c>
      <c r="Q40" s="4" t="e">
        <f t="array" ref="Q40">INDEX('Impact Model'!$D$15:$N$340,MATCH(D40&amp;E40,'Impact Model'!$D$15:$D$340&amp;'Impact Model'!$E$15:$E$340,0),9)</f>
        <v>#N/A</v>
      </c>
      <c r="R40" s="4" t="str">
        <f>IF(K40="Choose option", "Not calculated",IF(K40="Finite end point",SUM(P40:Q40),IF(COUNTIF(#REF!,"&gt;=0")&lt;1,INDEX(#REF!,1,COUNT(#REF!)),INDEX(#REF!,1,MATCH(TRUE,INDEX(#REF!&gt;=0,1,0),)))))</f>
        <v>Not calculated</v>
      </c>
      <c r="S40" s="18"/>
      <c r="T40" s="3"/>
      <c r="AF40" s="13"/>
      <c r="AG40"/>
      <c r="BF40" s="13"/>
    </row>
    <row r="41" spans="2:58" ht="44.1" customHeight="1" thickBot="1" x14ac:dyDescent="0.3">
      <c r="B41" s="19"/>
      <c r="C41" s="19"/>
      <c r="D41" s="11" t="str">
        <f>CONCATENATE($B39,"c")</f>
        <v>1.4c</v>
      </c>
      <c r="E41" s="21">
        <f>VLOOKUP(D41,'Impact Model'!$D$15:$N$340,2,FALSE)</f>
        <v>0</v>
      </c>
      <c r="F41" s="21" t="e">
        <f t="array" ref="F41">INDEX('Impact Model'!$D$15:$F$340,MATCH(D41&amp;E41,'Impact Model'!$D$15:$D$340&amp;'Impact Model'!$E$15:$E$340,0),3)</f>
        <v>#N/A</v>
      </c>
      <c r="G41" s="99"/>
      <c r="H41" s="98"/>
      <c r="I41" s="99"/>
      <c r="J41" s="149" t="s">
        <v>80</v>
      </c>
      <c r="K41" s="149" t="s">
        <v>92</v>
      </c>
      <c r="L41" s="150" t="b">
        <f t="shared" si="4"/>
        <v>0</v>
      </c>
      <c r="M41" s="75"/>
      <c r="N41" s="75"/>
      <c r="O41" s="75"/>
      <c r="P41" s="4" t="str">
        <f t="shared" si="5"/>
        <v>Not calculated</v>
      </c>
      <c r="Q41" s="4" t="e">
        <f t="array" ref="Q41">INDEX('Impact Model'!$D$15:$N$340,MATCH(D41&amp;E41,'Impact Model'!$D$15:$D$340&amp;'Impact Model'!$E$15:$E$340,0),9)</f>
        <v>#N/A</v>
      </c>
      <c r="R41" s="4" t="str">
        <f>IF(K41="Choose option", "Not calculated",IF(K41="Finite end point",SUM(P41:Q41),IF(COUNTIF(#REF!,"&gt;=0")&lt;1,INDEX(#REF!,1,COUNT(#REF!)),INDEX(#REF!,1,MATCH(TRUE,INDEX(#REF!&gt;=0,1,0),)))))</f>
        <v>Not calculated</v>
      </c>
      <c r="S41" s="18"/>
      <c r="T41" s="128"/>
      <c r="AF41" s="13"/>
      <c r="AG41"/>
      <c r="BF41" s="13"/>
    </row>
    <row r="42" spans="2:58" ht="44.1" customHeight="1" thickBot="1" x14ac:dyDescent="0.3">
      <c r="B42" s="19"/>
      <c r="C42" s="19"/>
      <c r="D42" s="11" t="str">
        <f>CONCATENATE($B39,"d")</f>
        <v>1.4d</v>
      </c>
      <c r="E42" s="21">
        <f>VLOOKUP(D42,'Impact Model'!$D$15:$N$340,2,FALSE)</f>
        <v>0</v>
      </c>
      <c r="F42" s="21" t="e">
        <f t="array" ref="F42">INDEX('Impact Model'!$D$15:$F$340,MATCH(D42&amp;E42,'Impact Model'!$D$15:$D$340&amp;'Impact Model'!$E$15:$E$340,0),3)</f>
        <v>#N/A</v>
      </c>
      <c r="G42" s="99"/>
      <c r="H42" s="98"/>
      <c r="I42" s="99"/>
      <c r="J42" s="149" t="s">
        <v>80</v>
      </c>
      <c r="K42" s="149" t="s">
        <v>92</v>
      </c>
      <c r="L42" s="150" t="b">
        <f t="shared" si="4"/>
        <v>0</v>
      </c>
      <c r="M42" s="75"/>
      <c r="N42" s="75"/>
      <c r="O42" s="75"/>
      <c r="P42" s="4" t="str">
        <f t="shared" si="5"/>
        <v>Not calculated</v>
      </c>
      <c r="Q42" s="4" t="e">
        <f t="array" ref="Q42">INDEX('Impact Model'!$D$15:$N$340,MATCH(D42&amp;E42,'Impact Model'!$D$15:$D$340&amp;'Impact Model'!$E$15:$E$340,0),9)</f>
        <v>#N/A</v>
      </c>
      <c r="R42" s="4" t="str">
        <f>IF(K42="Choose option", "Not calculated",IF(K42="Finite end point",SUM(P42:Q42),IF(COUNTIF(#REF!,"&gt;=0")&lt;1,INDEX(#REF!,1,COUNT(#REF!)),INDEX(#REF!,1,MATCH(TRUE,INDEX(#REF!&gt;=0,1,0),)))))</f>
        <v>Not calculated</v>
      </c>
      <c r="S42" s="18"/>
      <c r="T42" s="3"/>
      <c r="AF42" s="13"/>
      <c r="AG42"/>
      <c r="BF42" s="13"/>
    </row>
    <row r="43" spans="2:58" ht="44.1" customHeight="1" thickBot="1" x14ac:dyDescent="0.3">
      <c r="B43" s="19"/>
      <c r="C43" s="19"/>
      <c r="D43" s="11" t="str">
        <f>CONCATENATE($B39,"e")</f>
        <v>1.4e</v>
      </c>
      <c r="E43" s="21">
        <f>VLOOKUP(D43,'Impact Model'!$D$15:$N$340,2,FALSE)</f>
        <v>0</v>
      </c>
      <c r="F43" s="21" t="e">
        <f t="array" ref="F43">INDEX('Impact Model'!$D$15:$F$340,MATCH(D43&amp;E43,'Impact Model'!$D$15:$D$340&amp;'Impact Model'!$E$15:$E$340,0),3)</f>
        <v>#N/A</v>
      </c>
      <c r="G43" s="99"/>
      <c r="H43" s="98"/>
      <c r="I43" s="99"/>
      <c r="J43" s="149" t="s">
        <v>80</v>
      </c>
      <c r="K43" s="149" t="s">
        <v>92</v>
      </c>
      <c r="L43" s="150" t="b">
        <f t="shared" si="4"/>
        <v>0</v>
      </c>
      <c r="M43" s="75"/>
      <c r="N43" s="75"/>
      <c r="O43" s="75"/>
      <c r="P43" s="4" t="str">
        <f t="shared" si="5"/>
        <v>Not calculated</v>
      </c>
      <c r="Q43" s="4" t="e">
        <f t="array" ref="Q43">INDEX('Impact Model'!$D$15:$N$340,MATCH(D43&amp;E43,'Impact Model'!$D$15:$D$340&amp;'Impact Model'!$E$15:$E$340,0),9)</f>
        <v>#N/A</v>
      </c>
      <c r="R43" s="4" t="str">
        <f>IF(K43="Choose option", "Not calculated",IF(K43="Finite end point",SUM(P43:Q43),IF(COUNTIF(#REF!,"&gt;=0")&lt;1,INDEX(#REF!,1,COUNT(#REF!)),INDEX(#REF!,1,MATCH(TRUE,INDEX(#REF!&gt;=0,1,0),)))))</f>
        <v>Not calculated</v>
      </c>
      <c r="S43" s="18"/>
      <c r="T43" s="3"/>
      <c r="AF43" s="13"/>
      <c r="AG43"/>
      <c r="BF43" s="13"/>
    </row>
    <row r="44" spans="2:58" ht="15.95" customHeight="1" thickBot="1" x14ac:dyDescent="0.3"/>
    <row r="45" spans="2:58" s="64" customFormat="1" ht="108" customHeight="1" x14ac:dyDescent="0.3">
      <c r="B45" s="12"/>
      <c r="C45" s="185" t="s">
        <v>56</v>
      </c>
      <c r="D45" s="186"/>
      <c r="E45" s="186"/>
      <c r="F45" s="186"/>
      <c r="G45" s="187"/>
      <c r="H45" s="185" t="s">
        <v>71</v>
      </c>
      <c r="I45" s="186"/>
      <c r="J45" s="187"/>
      <c r="K45" s="188" t="s">
        <v>53</v>
      </c>
      <c r="L45" s="189"/>
      <c r="M45" s="185" t="s">
        <v>93</v>
      </c>
      <c r="N45" s="186"/>
      <c r="O45" s="186"/>
      <c r="P45" s="186"/>
      <c r="Q45" s="186"/>
      <c r="R45" s="187"/>
      <c r="T45" s="103" t="s">
        <v>59</v>
      </c>
      <c r="AG45" s="27"/>
      <c r="BF45" s="73"/>
    </row>
    <row r="46" spans="2:58" s="64" customFormat="1" ht="62.1" customHeight="1" thickBot="1" x14ac:dyDescent="0.3">
      <c r="C46" s="155" t="s">
        <v>6</v>
      </c>
      <c r="D46" s="192" t="s">
        <v>7</v>
      </c>
      <c r="E46" s="193"/>
      <c r="F46" s="34" t="s">
        <v>31</v>
      </c>
      <c r="G46" s="74" t="s">
        <v>37</v>
      </c>
      <c r="H46" s="33" t="s">
        <v>68</v>
      </c>
      <c r="I46" s="34" t="s">
        <v>23</v>
      </c>
      <c r="J46" s="22" t="s">
        <v>29</v>
      </c>
      <c r="K46" s="190"/>
      <c r="L46" s="191"/>
      <c r="M46" s="156" t="s">
        <v>99</v>
      </c>
      <c r="N46" s="156" t="s">
        <v>100</v>
      </c>
      <c r="O46" s="33" t="s">
        <v>54</v>
      </c>
      <c r="P46" s="34" t="s">
        <v>73</v>
      </c>
      <c r="Q46" s="35" t="s">
        <v>74</v>
      </c>
      <c r="R46" s="74" t="s">
        <v>60</v>
      </c>
      <c r="S46" s="15"/>
      <c r="T46" s="102" t="s">
        <v>61</v>
      </c>
      <c r="AF46" s="15"/>
      <c r="AG46" s="27"/>
      <c r="BF46" s="15"/>
    </row>
    <row r="47" spans="2:58" s="64" customFormat="1" ht="44.1" customHeight="1" thickBot="1" x14ac:dyDescent="0.3">
      <c r="B47" s="11" t="str">
        <f>CONCATENATE($B$11+0.5)</f>
        <v>1.5</v>
      </c>
      <c r="C47" s="21">
        <f>VLOOKUP(B47,'Impact Model'!$B$15:$N$340,2,FALSE)</f>
        <v>0</v>
      </c>
      <c r="D47" s="11" t="str">
        <f>CONCATENATE($B47,"a")</f>
        <v>1.5a</v>
      </c>
      <c r="E47" s="21">
        <f>VLOOKUP(D47,'Impact Model'!$D$15:$N$340,2,FALSE)</f>
        <v>0</v>
      </c>
      <c r="F47" s="21" t="e">
        <f t="array" ref="F47">INDEX('Impact Model'!$D$15:$F$340,MATCH(D47&amp;E47,'Impact Model'!$D$15:$D$340&amp;'Impact Model'!$E$15:$E$340,0),3)</f>
        <v>#N/A</v>
      </c>
      <c r="G47" s="99"/>
      <c r="H47" s="98"/>
      <c r="I47" s="99"/>
      <c r="J47" s="149" t="s">
        <v>80</v>
      </c>
      <c r="K47" s="149" t="s">
        <v>92</v>
      </c>
      <c r="L47" s="150" t="b">
        <f>IF(K47="Finite end point","Continue to Column M",IF(K47="Five yearly time-step","Switch to Offset Model_B"))</f>
        <v>0</v>
      </c>
      <c r="M47" s="75"/>
      <c r="N47" s="75"/>
      <c r="O47" s="75"/>
      <c r="P47" s="4" t="str">
        <f>IF(K47="Finite end point",IFERROR(IF(ISBLANK(O47),"",((IF($J47="Low confidence &gt;50% &lt;75%",(IF(N47&lt;$G47,N47/$G47,1)-IF(M47&lt;$G47,M47/$G47,1))*0.62,IF($J47="Confident 75-90%",(IF(N47&lt;$G47,N47/$G47,1)-IF(M47&lt;$G47,M47/$G47,1))*0.825,IF($J47="Very confident &gt;90%",(IF(N47&lt;$G47,N47/$G47,1)-IF(M47&lt;$G47,M47/$G47,1))*0.955)))))/(1+$E$11)^O47)*(I47),"Not calculated"),"Not calculated")</f>
        <v>Not calculated</v>
      </c>
      <c r="Q47" s="4" t="e">
        <f t="array" ref="Q47">INDEX('Impact Model'!$D$15:$N$340,MATCH(D47&amp;E47,'Impact Model'!$D$15:$D$340&amp;'Impact Model'!$E$15:$E$340,0),9)</f>
        <v>#N/A</v>
      </c>
      <c r="R47" s="4" t="str">
        <f>IF(K47="Choose option", "Not calculated",IF(K47="Finite end point",SUM(P47:Q47),IF(COUNTIF(#REF!,"&gt;=0")&lt;1,INDEX(#REF!,1,COUNT(#REF!)),INDEX(#REF!,1,MATCH(TRUE,INDEX(#REF!&gt;=0,1,0),)))))</f>
        <v>Not calculated</v>
      </c>
      <c r="S47" s="16"/>
      <c r="T47" s="4" t="str">
        <f>IF(R47="Not calculated","Not calculated",SUM(R47:R51)/ROUND(COUNTIF(R47:R51,"&gt;0")+COUNTIF(R47:R51,"&lt;0"),0))</f>
        <v>Not calculated</v>
      </c>
      <c r="U47" s="120"/>
      <c r="AF47" s="32"/>
      <c r="AG47" s="27"/>
      <c r="BF47" s="32"/>
    </row>
    <row r="48" spans="2:58" ht="44.1" customHeight="1" thickBot="1" x14ac:dyDescent="0.3">
      <c r="B48" s="17"/>
      <c r="C48" s="17"/>
      <c r="D48" s="11" t="str">
        <f>CONCATENATE($B47,"b")</f>
        <v>1.5b</v>
      </c>
      <c r="E48" s="21">
        <f>VLOOKUP(D48,'Impact Model'!$D$15:$N$340,2,FALSE)</f>
        <v>0</v>
      </c>
      <c r="F48" s="21" t="e">
        <f t="array" ref="F48">INDEX('Impact Model'!$D$15:$F$340,MATCH(D48&amp;E48,'Impact Model'!$D$15:$D$340&amp;'Impact Model'!$E$15:$E$340,0),3)</f>
        <v>#N/A</v>
      </c>
      <c r="G48" s="99"/>
      <c r="H48" s="98"/>
      <c r="I48" s="99"/>
      <c r="J48" s="149" t="s">
        <v>80</v>
      </c>
      <c r="K48" s="149" t="s">
        <v>92</v>
      </c>
      <c r="L48" s="150" t="b">
        <f t="shared" ref="L48:L51" si="6">IF(K48="Finite end point","Continue to Column M",IF(K48="Five yearly time-step","Switch to Offset Model_B"))</f>
        <v>0</v>
      </c>
      <c r="M48" s="75"/>
      <c r="N48" s="75"/>
      <c r="O48" s="75"/>
      <c r="P48" s="4" t="str">
        <f t="shared" ref="P48:P51" si="7">IF(K48="Finite end point",IFERROR(IF(ISBLANK(O48),"",((IF($J48="Low confidence &gt;50% &lt;75%",(IF(N48&lt;$G48,N48/$G48,1)-IF(M48&lt;$G48,M48/$G48,1))*0.62,IF($J48="Confident 75-90%",(IF(N48&lt;$G48,N48/$G48,1)-IF(M48&lt;$G48,M48/$G48,1))*0.825,IF($J48="Very confident &gt;90%",(IF(N48&lt;$G48,N48/$G48,1)-IF(M48&lt;$G48,M48/$G48,1))*0.955)))))/(1+$E$11)^O48)*(I48),"Not calculated"),"Not calculated")</f>
        <v>Not calculated</v>
      </c>
      <c r="Q48" s="4" t="e">
        <f t="array" ref="Q48">INDEX('Impact Model'!$D$15:$N$340,MATCH(D48&amp;E48,'Impact Model'!$D$15:$D$340&amp;'Impact Model'!$E$15:$E$340,0),9)</f>
        <v>#N/A</v>
      </c>
      <c r="R48" s="4" t="str">
        <f>IF(K48="Choose option", "Not calculated",IF(K48="Finite end point",SUM(P48:Q48),IF(COUNTIF(#REF!,"&gt;=0")&lt;1,INDEX(#REF!,1,COUNT(#REF!)),INDEX(#REF!,1,MATCH(TRUE,INDEX(#REF!&gt;=0,1,0),)))))</f>
        <v>Not calculated</v>
      </c>
      <c r="S48" s="18"/>
      <c r="T48" s="3"/>
      <c r="AF48" s="13"/>
      <c r="AG48"/>
      <c r="BF48" s="13"/>
    </row>
    <row r="49" spans="2:58" ht="44.1" customHeight="1" thickBot="1" x14ac:dyDescent="0.3">
      <c r="B49" s="19"/>
      <c r="C49" s="19"/>
      <c r="D49" s="11" t="str">
        <f>CONCATENATE($B47,"c")</f>
        <v>1.5c</v>
      </c>
      <c r="E49" s="21">
        <f>VLOOKUP(D49,'Impact Model'!$D$15:$N$340,2,FALSE)</f>
        <v>0</v>
      </c>
      <c r="F49" s="21" t="e">
        <f t="array" ref="F49">INDEX('Impact Model'!$D$15:$F$340,MATCH(D49&amp;E49,'Impact Model'!$D$15:$D$340&amp;'Impact Model'!$E$15:$E$340,0),3)</f>
        <v>#N/A</v>
      </c>
      <c r="G49" s="99"/>
      <c r="H49" s="98"/>
      <c r="I49" s="99"/>
      <c r="J49" s="149" t="s">
        <v>80</v>
      </c>
      <c r="K49" s="149" t="s">
        <v>92</v>
      </c>
      <c r="L49" s="150" t="b">
        <f t="shared" si="6"/>
        <v>0</v>
      </c>
      <c r="M49" s="75"/>
      <c r="N49" s="75"/>
      <c r="O49" s="75"/>
      <c r="P49" s="4" t="str">
        <f t="shared" si="7"/>
        <v>Not calculated</v>
      </c>
      <c r="Q49" s="4" t="e">
        <f t="array" ref="Q49">INDEX('Impact Model'!$D$15:$N$340,MATCH(D49&amp;E49,'Impact Model'!$D$15:$D$340&amp;'Impact Model'!$E$15:$E$340,0),9)</f>
        <v>#N/A</v>
      </c>
      <c r="R49" s="4" t="str">
        <f>IF(K49="Choose option", "Not calculated",IF(K49="Finite end point",SUM(P49:Q49),IF(COUNTIF(#REF!,"&gt;=0")&lt;1,INDEX(#REF!,1,COUNT(#REF!)),INDEX(#REF!,1,MATCH(TRUE,INDEX(#REF!&gt;=0,1,0),)))))</f>
        <v>Not calculated</v>
      </c>
      <c r="S49" s="18"/>
      <c r="T49" s="128"/>
      <c r="AF49" s="13"/>
      <c r="AG49"/>
      <c r="BF49" s="13"/>
    </row>
    <row r="50" spans="2:58" ht="44.1" customHeight="1" thickBot="1" x14ac:dyDescent="0.3">
      <c r="B50" s="19"/>
      <c r="C50" s="19"/>
      <c r="D50" s="11" t="str">
        <f>CONCATENATE($B47,"d")</f>
        <v>1.5d</v>
      </c>
      <c r="E50" s="21">
        <f>VLOOKUP(D50,'Impact Model'!$D$15:$N$340,2,FALSE)</f>
        <v>0</v>
      </c>
      <c r="F50" s="21" t="e">
        <f t="array" ref="F50">INDEX('Impact Model'!$D$15:$F$340,MATCH(D50&amp;E50,'Impact Model'!$D$15:$D$340&amp;'Impact Model'!$E$15:$E$340,0),3)</f>
        <v>#N/A</v>
      </c>
      <c r="G50" s="99"/>
      <c r="H50" s="98"/>
      <c r="I50" s="99"/>
      <c r="J50" s="149" t="s">
        <v>80</v>
      </c>
      <c r="K50" s="149" t="s">
        <v>92</v>
      </c>
      <c r="L50" s="150" t="b">
        <f t="shared" si="6"/>
        <v>0</v>
      </c>
      <c r="M50" s="75"/>
      <c r="N50" s="75"/>
      <c r="O50" s="75"/>
      <c r="P50" s="4" t="str">
        <f t="shared" si="7"/>
        <v>Not calculated</v>
      </c>
      <c r="Q50" s="4" t="e">
        <f t="array" ref="Q50">INDEX('Impact Model'!$D$15:$N$340,MATCH(D50&amp;E50,'Impact Model'!$D$15:$D$340&amp;'Impact Model'!$E$15:$E$340,0),9)</f>
        <v>#N/A</v>
      </c>
      <c r="R50" s="4" t="str">
        <f>IF(K50="Choose option", "Not calculated",IF(K50="Finite end point",SUM(P50:Q50),IF(COUNTIF(#REF!,"&gt;=0")&lt;1,INDEX(#REF!,1,COUNT(#REF!)),INDEX(#REF!,1,MATCH(TRUE,INDEX(#REF!&gt;=0,1,0),)))))</f>
        <v>Not calculated</v>
      </c>
      <c r="S50" s="18"/>
      <c r="T50" s="3"/>
      <c r="AF50" s="13"/>
      <c r="AG50"/>
      <c r="BF50" s="13"/>
    </row>
    <row r="51" spans="2:58" ht="44.1" customHeight="1" thickBot="1" x14ac:dyDescent="0.3">
      <c r="B51" s="19"/>
      <c r="C51" s="19"/>
      <c r="D51" s="11" t="str">
        <f>CONCATENATE($B47,"e")</f>
        <v>1.5e</v>
      </c>
      <c r="E51" s="21">
        <f>VLOOKUP(D51,'Impact Model'!$D$15:$N$340,2,FALSE)</f>
        <v>0</v>
      </c>
      <c r="F51" s="21" t="e">
        <f t="array" ref="F51">INDEX('Impact Model'!$D$15:$F$340,MATCH(D51&amp;E51,'Impact Model'!$D$15:$D$340&amp;'Impact Model'!$E$15:$E$340,0),3)</f>
        <v>#N/A</v>
      </c>
      <c r="G51" s="99"/>
      <c r="H51" s="98"/>
      <c r="I51" s="99"/>
      <c r="J51" s="149" t="s">
        <v>80</v>
      </c>
      <c r="K51" s="149" t="s">
        <v>92</v>
      </c>
      <c r="L51" s="150" t="b">
        <f t="shared" si="6"/>
        <v>0</v>
      </c>
      <c r="M51" s="75"/>
      <c r="N51" s="75"/>
      <c r="O51" s="75"/>
      <c r="P51" s="4" t="str">
        <f t="shared" si="7"/>
        <v>Not calculated</v>
      </c>
      <c r="Q51" s="4" t="e">
        <f t="array" ref="Q51">INDEX('Impact Model'!$D$15:$N$340,MATCH(D51&amp;E51,'Impact Model'!$D$15:$D$340&amp;'Impact Model'!$E$15:$E$340,0),9)</f>
        <v>#N/A</v>
      </c>
      <c r="R51" s="4" t="str">
        <f>IF(K51="Choose option", "Not calculated",IF(K51="Finite end point",SUM(P51:Q51),IF(COUNTIF(#REF!,"&gt;=0")&lt;1,INDEX(#REF!,1,COUNT(#REF!)),INDEX(#REF!,1,MATCH(TRUE,INDEX(#REF!&gt;=0,1,0),)))))</f>
        <v>Not calculated</v>
      </c>
      <c r="S51" s="18"/>
      <c r="T51" s="3"/>
      <c r="AF51" s="13"/>
      <c r="AG51"/>
      <c r="BF51" s="13"/>
    </row>
    <row r="52" spans="2:58" ht="15.95" customHeight="1" thickBot="1" x14ac:dyDescent="0.3"/>
    <row r="53" spans="2:58" s="64" customFormat="1" ht="108" customHeight="1" x14ac:dyDescent="0.3">
      <c r="B53" s="12"/>
      <c r="C53" s="185" t="s">
        <v>56</v>
      </c>
      <c r="D53" s="186"/>
      <c r="E53" s="186"/>
      <c r="F53" s="186"/>
      <c r="G53" s="187"/>
      <c r="H53" s="185" t="s">
        <v>71</v>
      </c>
      <c r="I53" s="186"/>
      <c r="J53" s="187"/>
      <c r="K53" s="188" t="s">
        <v>53</v>
      </c>
      <c r="L53" s="189"/>
      <c r="M53" s="185" t="s">
        <v>93</v>
      </c>
      <c r="N53" s="186"/>
      <c r="O53" s="186"/>
      <c r="P53" s="186"/>
      <c r="Q53" s="186"/>
      <c r="R53" s="187"/>
      <c r="T53" s="103" t="s">
        <v>59</v>
      </c>
      <c r="AG53" s="27"/>
      <c r="BF53" s="73"/>
    </row>
    <row r="54" spans="2:58" s="64" customFormat="1" ht="62.1" customHeight="1" thickBot="1" x14ac:dyDescent="0.3">
      <c r="C54" s="155" t="s">
        <v>6</v>
      </c>
      <c r="D54" s="192" t="s">
        <v>7</v>
      </c>
      <c r="E54" s="193"/>
      <c r="F54" s="34" t="s">
        <v>31</v>
      </c>
      <c r="G54" s="74" t="s">
        <v>37</v>
      </c>
      <c r="H54" s="33" t="s">
        <v>68</v>
      </c>
      <c r="I54" s="34" t="s">
        <v>23</v>
      </c>
      <c r="J54" s="22" t="s">
        <v>29</v>
      </c>
      <c r="K54" s="190"/>
      <c r="L54" s="191"/>
      <c r="M54" s="156" t="s">
        <v>99</v>
      </c>
      <c r="N54" s="156" t="s">
        <v>100</v>
      </c>
      <c r="O54" s="33" t="s">
        <v>54</v>
      </c>
      <c r="P54" s="34" t="s">
        <v>73</v>
      </c>
      <c r="Q54" s="35" t="s">
        <v>74</v>
      </c>
      <c r="R54" s="74" t="s">
        <v>60</v>
      </c>
      <c r="S54" s="15"/>
      <c r="T54" s="102" t="s">
        <v>61</v>
      </c>
      <c r="AF54" s="15"/>
      <c r="AG54" s="27"/>
      <c r="BF54" s="15"/>
    </row>
    <row r="55" spans="2:58" s="64" customFormat="1" ht="44.1" customHeight="1" thickBot="1" x14ac:dyDescent="0.3">
      <c r="B55" s="11" t="str">
        <f>CONCATENATE($B$11+0.6)</f>
        <v>1.6</v>
      </c>
      <c r="C55" s="21">
        <f>VLOOKUP(B55,'Impact Model'!$B$15:$N$340,2,FALSE)</f>
        <v>0</v>
      </c>
      <c r="D55" s="11" t="str">
        <f>CONCATENATE($B55,"a")</f>
        <v>1.6a</v>
      </c>
      <c r="E55" s="21">
        <f>VLOOKUP(D55,'Impact Model'!$D$15:$N$340,2,FALSE)</f>
        <v>0</v>
      </c>
      <c r="F55" s="21" t="e">
        <f t="array" ref="F55">INDEX('Impact Model'!$D$15:$F$340,MATCH(D55&amp;E55,'Impact Model'!$D$15:$D$340&amp;'Impact Model'!$E$15:$E$340,0),3)</f>
        <v>#N/A</v>
      </c>
      <c r="G55" s="99"/>
      <c r="H55" s="98"/>
      <c r="I55" s="99"/>
      <c r="J55" s="149" t="s">
        <v>80</v>
      </c>
      <c r="K55" s="149" t="s">
        <v>92</v>
      </c>
      <c r="L55" s="150" t="b">
        <f>IF(K55="Finite end point","Continue to Column M",IF(K55="Five yearly time-step","Switch to Offset Model_B"))</f>
        <v>0</v>
      </c>
      <c r="M55" s="75"/>
      <c r="N55" s="75"/>
      <c r="O55" s="75"/>
      <c r="P55" s="4" t="str">
        <f>IF(K55="Finite end point",IFERROR(IF(ISBLANK(O55),"",((IF($J55="Low confidence &gt;50% &lt;75%",(IF(N55&lt;$G55,N55/$G55,1)-IF(M55&lt;$G55,M55/$G55,1))*0.62,IF($J55="Confident 75-90%",(IF(N55&lt;$G55,N55/$G55,1)-IF(M55&lt;$G55,M55/$G55,1))*0.825,IF($J55="Very confident &gt;90%",(IF(N55&lt;$G55,N55/$G55,1)-IF(M55&lt;$G55,M55/$G55,1))*0.955)))))/(1+$E$11)^O55)*(I55),"Not calculated"),"Not calculated")</f>
        <v>Not calculated</v>
      </c>
      <c r="Q55" s="4" t="e">
        <f t="array" ref="Q55">INDEX('Impact Model'!$D$15:$N$340,MATCH(D55&amp;E55,'Impact Model'!$D$15:$D$340&amp;'Impact Model'!$E$15:$E$340,0),9)</f>
        <v>#N/A</v>
      </c>
      <c r="R55" s="4" t="str">
        <f>IF(K55="Choose option", "Not calculated",IF(K55="Finite end point",SUM(P55:Q55),IF(COUNTIF(#REF!,"&gt;=0")&lt;1,INDEX(#REF!,1,COUNT(#REF!)),INDEX(#REF!,1,MATCH(TRUE,INDEX(#REF!&gt;=0,1,0),)))))</f>
        <v>Not calculated</v>
      </c>
      <c r="S55" s="16"/>
      <c r="T55" s="4" t="str">
        <f>IF(R55="Not calculated","Not calculated",SUM(R55:R59)/ROUND(COUNTIF(R55:R59,"&gt;0")+COUNTIF(R55:R59,"&lt;0"),0))</f>
        <v>Not calculated</v>
      </c>
      <c r="U55" s="120"/>
      <c r="AF55" s="32"/>
      <c r="AG55" s="27"/>
      <c r="BF55" s="32"/>
    </row>
    <row r="56" spans="2:58" ht="44.1" customHeight="1" thickBot="1" x14ac:dyDescent="0.3">
      <c r="B56" s="17"/>
      <c r="C56" s="17"/>
      <c r="D56" s="11" t="str">
        <f>CONCATENATE($B55,"b")</f>
        <v>1.6b</v>
      </c>
      <c r="E56" s="21">
        <f>VLOOKUP(D56,'Impact Model'!$D$15:$N$340,2,FALSE)</f>
        <v>0</v>
      </c>
      <c r="F56" s="21" t="e">
        <f t="array" ref="F56">INDEX('Impact Model'!$D$15:$F$340,MATCH(D56&amp;E56,'Impact Model'!$D$15:$D$340&amp;'Impact Model'!$E$15:$E$340,0),3)</f>
        <v>#N/A</v>
      </c>
      <c r="G56" s="99"/>
      <c r="H56" s="98"/>
      <c r="I56" s="99"/>
      <c r="J56" s="149" t="s">
        <v>80</v>
      </c>
      <c r="K56" s="149" t="s">
        <v>92</v>
      </c>
      <c r="L56" s="150" t="b">
        <f t="shared" ref="L56:L59" si="8">IF(K56="Finite end point","Continue to Column M",IF(K56="Five yearly time-step","Switch to Offset Model_B"))</f>
        <v>0</v>
      </c>
      <c r="M56" s="75"/>
      <c r="N56" s="75"/>
      <c r="O56" s="75"/>
      <c r="P56" s="4" t="str">
        <f t="shared" ref="P56:P59" si="9">IF(K56="Finite end point",IFERROR(IF(ISBLANK(O56),"",((IF($J56="Low confidence &gt;50% &lt;75%",(IF(N56&lt;$G56,N56/$G56,1)-IF(M56&lt;$G56,M56/$G56,1))*0.62,IF($J56="Confident 75-90%",(IF(N56&lt;$G56,N56/$G56,1)-IF(M56&lt;$G56,M56/$G56,1))*0.825,IF($J56="Very confident &gt;90%",(IF(N56&lt;$G56,N56/$G56,1)-IF(M56&lt;$G56,M56/$G56,1))*0.955)))))/(1+$E$11)^O56)*(I56),"Not calculated"),"Not calculated")</f>
        <v>Not calculated</v>
      </c>
      <c r="Q56" s="4" t="e">
        <f t="array" ref="Q56">INDEX('Impact Model'!$D$15:$N$340,MATCH(D56&amp;E56,'Impact Model'!$D$15:$D$340&amp;'Impact Model'!$E$15:$E$340,0),9)</f>
        <v>#N/A</v>
      </c>
      <c r="R56" s="4" t="str">
        <f>IF(K56="Choose option", "Not calculated",IF(K56="Finite end point",SUM(P56:Q56),IF(COUNTIF(#REF!,"&gt;=0")&lt;1,INDEX(#REF!,1,COUNT(#REF!)),INDEX(#REF!,1,MATCH(TRUE,INDEX(#REF!&gt;=0,1,0),)))))</f>
        <v>Not calculated</v>
      </c>
      <c r="S56" s="18"/>
      <c r="T56" s="3"/>
      <c r="AF56" s="13"/>
      <c r="AG56"/>
      <c r="BF56" s="13"/>
    </row>
    <row r="57" spans="2:58" ht="44.1" customHeight="1" thickBot="1" x14ac:dyDescent="0.3">
      <c r="B57" s="19"/>
      <c r="C57" s="19"/>
      <c r="D57" s="11" t="str">
        <f>CONCATENATE($B55,"c")</f>
        <v>1.6c</v>
      </c>
      <c r="E57" s="21">
        <f>VLOOKUP(D57,'Impact Model'!$D$15:$N$340,2,FALSE)</f>
        <v>0</v>
      </c>
      <c r="F57" s="21" t="e">
        <f t="array" ref="F57">INDEX('Impact Model'!$D$15:$F$340,MATCH(D57&amp;E57,'Impact Model'!$D$15:$D$340&amp;'Impact Model'!$E$15:$E$340,0),3)</f>
        <v>#N/A</v>
      </c>
      <c r="G57" s="99"/>
      <c r="H57" s="98"/>
      <c r="I57" s="99"/>
      <c r="J57" s="149" t="s">
        <v>80</v>
      </c>
      <c r="K57" s="149" t="s">
        <v>92</v>
      </c>
      <c r="L57" s="150" t="b">
        <f t="shared" si="8"/>
        <v>0</v>
      </c>
      <c r="M57" s="75"/>
      <c r="N57" s="75"/>
      <c r="O57" s="75"/>
      <c r="P57" s="4" t="str">
        <f t="shared" si="9"/>
        <v>Not calculated</v>
      </c>
      <c r="Q57" s="4" t="e">
        <f t="array" ref="Q57">INDEX('Impact Model'!$D$15:$N$340,MATCH(D57&amp;E57,'Impact Model'!$D$15:$D$340&amp;'Impact Model'!$E$15:$E$340,0),9)</f>
        <v>#N/A</v>
      </c>
      <c r="R57" s="4" t="str">
        <f>IF(K57="Choose option", "Not calculated",IF(K57="Finite end point",SUM(P57:Q57),IF(COUNTIF(#REF!,"&gt;=0")&lt;1,INDEX(#REF!,1,COUNT(#REF!)),INDEX(#REF!,1,MATCH(TRUE,INDEX(#REF!&gt;=0,1,0),)))))</f>
        <v>Not calculated</v>
      </c>
      <c r="S57" s="18"/>
      <c r="T57" s="128"/>
      <c r="AF57" s="13"/>
      <c r="AG57"/>
      <c r="BF57" s="13"/>
    </row>
    <row r="58" spans="2:58" ht="44.1" customHeight="1" thickBot="1" x14ac:dyDescent="0.3">
      <c r="B58" s="19"/>
      <c r="C58" s="19"/>
      <c r="D58" s="11" t="str">
        <f>CONCATENATE($B55,"d")</f>
        <v>1.6d</v>
      </c>
      <c r="E58" s="21">
        <f>VLOOKUP(D58,'Impact Model'!$D$15:$N$340,2,FALSE)</f>
        <v>0</v>
      </c>
      <c r="F58" s="21" t="e">
        <f t="array" ref="F58">INDEX('Impact Model'!$D$15:$F$340,MATCH(D58&amp;E58,'Impact Model'!$D$15:$D$340&amp;'Impact Model'!$E$15:$E$340,0),3)</f>
        <v>#N/A</v>
      </c>
      <c r="G58" s="99"/>
      <c r="H58" s="98"/>
      <c r="I58" s="99"/>
      <c r="J58" s="149" t="s">
        <v>80</v>
      </c>
      <c r="K58" s="149" t="s">
        <v>92</v>
      </c>
      <c r="L58" s="150" t="b">
        <f t="shared" si="8"/>
        <v>0</v>
      </c>
      <c r="M58" s="75"/>
      <c r="N58" s="75"/>
      <c r="O58" s="75"/>
      <c r="P58" s="4" t="str">
        <f t="shared" si="9"/>
        <v>Not calculated</v>
      </c>
      <c r="Q58" s="4" t="e">
        <f t="array" ref="Q58">INDEX('Impact Model'!$D$15:$N$340,MATCH(D58&amp;E58,'Impact Model'!$D$15:$D$340&amp;'Impact Model'!$E$15:$E$340,0),9)</f>
        <v>#N/A</v>
      </c>
      <c r="R58" s="4" t="str">
        <f>IF(K58="Choose option", "Not calculated",IF(K58="Finite end point",SUM(P58:Q58),IF(COUNTIF(#REF!,"&gt;=0")&lt;1,INDEX(#REF!,1,COUNT(#REF!)),INDEX(#REF!,1,MATCH(TRUE,INDEX(#REF!&gt;=0,1,0),)))))</f>
        <v>Not calculated</v>
      </c>
      <c r="S58" s="18"/>
      <c r="T58" s="3"/>
      <c r="AF58" s="13"/>
      <c r="AG58"/>
      <c r="BF58" s="13"/>
    </row>
    <row r="59" spans="2:58" ht="44.1" customHeight="1" thickBot="1" x14ac:dyDescent="0.3">
      <c r="B59" s="19"/>
      <c r="C59" s="19"/>
      <c r="D59" s="11" t="str">
        <f>CONCATENATE($B55,"e")</f>
        <v>1.6e</v>
      </c>
      <c r="E59" s="21">
        <f>VLOOKUP(D59,'Impact Model'!$D$15:$N$340,2,FALSE)</f>
        <v>0</v>
      </c>
      <c r="F59" s="21" t="e">
        <f t="array" ref="F59">INDEX('Impact Model'!$D$15:$F$340,MATCH(D59&amp;E59,'Impact Model'!$D$15:$D$340&amp;'Impact Model'!$E$15:$E$340,0),3)</f>
        <v>#N/A</v>
      </c>
      <c r="G59" s="99"/>
      <c r="H59" s="98"/>
      <c r="I59" s="99"/>
      <c r="J59" s="149" t="s">
        <v>80</v>
      </c>
      <c r="K59" s="149" t="s">
        <v>92</v>
      </c>
      <c r="L59" s="150" t="b">
        <f t="shared" si="8"/>
        <v>0</v>
      </c>
      <c r="M59" s="75"/>
      <c r="N59" s="75"/>
      <c r="O59" s="75"/>
      <c r="P59" s="4" t="str">
        <f t="shared" si="9"/>
        <v>Not calculated</v>
      </c>
      <c r="Q59" s="4" t="e">
        <f t="array" ref="Q59">INDEX('Impact Model'!$D$15:$N$340,MATCH(D59&amp;E59,'Impact Model'!$D$15:$D$340&amp;'Impact Model'!$E$15:$E$340,0),9)</f>
        <v>#N/A</v>
      </c>
      <c r="R59" s="4" t="str">
        <f>IF(K59="Choose option", "Not calculated",IF(K59="Finite end point",SUM(P59:Q59),IF(COUNTIF(#REF!,"&gt;=0")&lt;1,INDEX(#REF!,1,COUNT(#REF!)),INDEX(#REF!,1,MATCH(TRUE,INDEX(#REF!&gt;=0,1,0),)))))</f>
        <v>Not calculated</v>
      </c>
      <c r="S59" s="18"/>
      <c r="T59" s="3"/>
      <c r="AF59" s="13"/>
      <c r="AG59"/>
      <c r="BF59" s="13"/>
    </row>
    <row r="60" spans="2:58" ht="15.95" customHeight="1" thickBot="1" x14ac:dyDescent="0.3"/>
    <row r="61" spans="2:58" s="64" customFormat="1" ht="108" customHeight="1" x14ac:dyDescent="0.3">
      <c r="B61" s="12"/>
      <c r="C61" s="185" t="s">
        <v>56</v>
      </c>
      <c r="D61" s="186"/>
      <c r="E61" s="186"/>
      <c r="F61" s="186"/>
      <c r="G61" s="187"/>
      <c r="H61" s="185" t="s">
        <v>71</v>
      </c>
      <c r="I61" s="186"/>
      <c r="J61" s="187"/>
      <c r="K61" s="188" t="s">
        <v>53</v>
      </c>
      <c r="L61" s="189"/>
      <c r="M61" s="185" t="s">
        <v>93</v>
      </c>
      <c r="N61" s="186"/>
      <c r="O61" s="186"/>
      <c r="P61" s="186"/>
      <c r="Q61" s="186"/>
      <c r="R61" s="187"/>
      <c r="T61" s="103" t="s">
        <v>59</v>
      </c>
      <c r="AG61" s="27"/>
      <c r="BF61" s="73"/>
    </row>
    <row r="62" spans="2:58" s="64" customFormat="1" ht="62.1" customHeight="1" thickBot="1" x14ac:dyDescent="0.3">
      <c r="C62" s="155" t="s">
        <v>6</v>
      </c>
      <c r="D62" s="192" t="s">
        <v>7</v>
      </c>
      <c r="E62" s="193"/>
      <c r="F62" s="34" t="s">
        <v>31</v>
      </c>
      <c r="G62" s="74" t="s">
        <v>37</v>
      </c>
      <c r="H62" s="33" t="s">
        <v>68</v>
      </c>
      <c r="I62" s="34" t="s">
        <v>23</v>
      </c>
      <c r="J62" s="22" t="s">
        <v>29</v>
      </c>
      <c r="K62" s="190"/>
      <c r="L62" s="191"/>
      <c r="M62" s="156" t="s">
        <v>99</v>
      </c>
      <c r="N62" s="156" t="s">
        <v>100</v>
      </c>
      <c r="O62" s="33" t="s">
        <v>54</v>
      </c>
      <c r="P62" s="34" t="s">
        <v>73</v>
      </c>
      <c r="Q62" s="35" t="s">
        <v>74</v>
      </c>
      <c r="R62" s="74" t="s">
        <v>60</v>
      </c>
      <c r="S62" s="15"/>
      <c r="T62" s="102" t="s">
        <v>61</v>
      </c>
      <c r="AF62" s="15"/>
      <c r="AG62" s="27"/>
      <c r="BF62" s="15"/>
    </row>
    <row r="63" spans="2:58" s="64" customFormat="1" ht="44.1" customHeight="1" thickBot="1" x14ac:dyDescent="0.3">
      <c r="B63" s="11" t="str">
        <f>CONCATENATE($B$11+0.7)</f>
        <v>1.7</v>
      </c>
      <c r="C63" s="21">
        <f>VLOOKUP(B63,'Impact Model'!$B$15:$N$340,2,FALSE)</f>
        <v>0</v>
      </c>
      <c r="D63" s="11" t="str">
        <f>CONCATENATE($B63,"a")</f>
        <v>1.7a</v>
      </c>
      <c r="E63" s="21">
        <f>VLOOKUP(D63,'Impact Model'!$D$15:$N$340,2,FALSE)</f>
        <v>0</v>
      </c>
      <c r="F63" s="21" t="e">
        <f t="array" ref="F63">INDEX('Impact Model'!$D$15:$F$340,MATCH(D63&amp;E63,'Impact Model'!$D$15:$D$340&amp;'Impact Model'!$E$15:$E$340,0),3)</f>
        <v>#N/A</v>
      </c>
      <c r="G63" s="99"/>
      <c r="H63" s="98"/>
      <c r="I63" s="99"/>
      <c r="J63" s="149" t="s">
        <v>80</v>
      </c>
      <c r="K63" s="149" t="s">
        <v>92</v>
      </c>
      <c r="L63" s="150" t="b">
        <f>IF(K63="Finite end point","Continue to Column M",IF(K63="Five yearly time-step","Switch to Offset Model_B"))</f>
        <v>0</v>
      </c>
      <c r="M63" s="75"/>
      <c r="N63" s="75"/>
      <c r="O63" s="75"/>
      <c r="P63" s="4" t="str">
        <f>IF(K63="Finite end point",IFERROR(IF(ISBLANK(O63),"",((IF($J63="Low confidence &gt;50% &lt;75%",(IF(N63&lt;$G63,N63/$G63,1)-IF(M63&lt;$G63,M63/$G63,1))*0.62,IF($J63="Confident 75-90%",(IF(N63&lt;$G63,N63/$G63,1)-IF(M63&lt;$G63,M63/$G63,1))*0.825,IF($J63="Very confident &gt;90%",(IF(N63&lt;$G63,N63/$G63,1)-IF(M63&lt;$G63,M63/$G63,1))*0.955)))))/(1+$E$11)^O63)*(I63),"Not calculated"),"Not calculated")</f>
        <v>Not calculated</v>
      </c>
      <c r="Q63" s="4" t="e">
        <f t="array" ref="Q63">INDEX('Impact Model'!$D$15:$N$340,MATCH(D63&amp;E63,'Impact Model'!$D$15:$D$340&amp;'Impact Model'!$E$15:$E$340,0),9)</f>
        <v>#N/A</v>
      </c>
      <c r="R63" s="4" t="str">
        <f>IF(K63="Choose option", "Not calculated",IF(K63="Finite end point",SUM(P63:Q63),IF(COUNTIF(#REF!,"&gt;=0")&lt;1,INDEX(#REF!,1,COUNT(#REF!)),INDEX(#REF!,1,MATCH(TRUE,INDEX(#REF!&gt;=0,1,0),)))))</f>
        <v>Not calculated</v>
      </c>
      <c r="S63" s="16"/>
      <c r="T63" s="4" t="str">
        <f>IF(R63="Not calculated","Not calculated",SUM(R63:R67)/ROUND(COUNTIF(R63:R67,"&gt;0")+COUNTIF(R63:R67,"&lt;0"),0))</f>
        <v>Not calculated</v>
      </c>
      <c r="U63" s="120"/>
      <c r="AF63" s="32"/>
      <c r="AG63" s="27"/>
      <c r="BF63" s="32"/>
    </row>
    <row r="64" spans="2:58" ht="44.1" customHeight="1" thickBot="1" x14ac:dyDescent="0.3">
      <c r="B64" s="17"/>
      <c r="C64" s="17"/>
      <c r="D64" s="11" t="str">
        <f>CONCATENATE($B63,"b")</f>
        <v>1.7b</v>
      </c>
      <c r="E64" s="21">
        <f>VLOOKUP(D64,'Impact Model'!$D$15:$N$340,2,FALSE)</f>
        <v>0</v>
      </c>
      <c r="F64" s="21" t="e">
        <f t="array" ref="F64">INDEX('Impact Model'!$D$15:$F$340,MATCH(D64&amp;E64,'Impact Model'!$D$15:$D$340&amp;'Impact Model'!$E$15:$E$340,0),3)</f>
        <v>#N/A</v>
      </c>
      <c r="G64" s="99"/>
      <c r="H64" s="98"/>
      <c r="I64" s="99"/>
      <c r="J64" s="149" t="s">
        <v>80</v>
      </c>
      <c r="K64" s="149" t="s">
        <v>92</v>
      </c>
      <c r="L64" s="150" t="b">
        <f t="shared" ref="L64:L67" si="10">IF(K64="Finite end point","Continue to Column M",IF(K64="Five yearly time-step","Switch to Offset Model_B"))</f>
        <v>0</v>
      </c>
      <c r="M64" s="75"/>
      <c r="N64" s="75"/>
      <c r="O64" s="75"/>
      <c r="P64" s="4" t="str">
        <f t="shared" ref="P64:P67" si="11">IF(K64="Finite end point",IFERROR(IF(ISBLANK(O64),"",((IF($J64="Low confidence &gt;50% &lt;75%",(IF(N64&lt;$G64,N64/$G64,1)-IF(M64&lt;$G64,M64/$G64,1))*0.62,IF($J64="Confident 75-90%",(IF(N64&lt;$G64,N64/$G64,1)-IF(M64&lt;$G64,M64/$G64,1))*0.825,IF($J64="Very confident &gt;90%",(IF(N64&lt;$G64,N64/$G64,1)-IF(M64&lt;$G64,M64/$G64,1))*0.955)))))/(1+$E$11)^O64)*(I64),"Not calculated"),"Not calculated")</f>
        <v>Not calculated</v>
      </c>
      <c r="Q64" s="4" t="e">
        <f t="array" ref="Q64">INDEX('Impact Model'!$D$15:$N$340,MATCH(D64&amp;E64,'Impact Model'!$D$15:$D$340&amp;'Impact Model'!$E$15:$E$340,0),9)</f>
        <v>#N/A</v>
      </c>
      <c r="R64" s="4" t="str">
        <f>IF(K64="Choose option", "Not calculated",IF(K64="Finite end point",SUM(P64:Q64),IF(COUNTIF(#REF!,"&gt;=0")&lt;1,INDEX(#REF!,1,COUNT(#REF!)),INDEX(#REF!,1,MATCH(TRUE,INDEX(#REF!&gt;=0,1,0),)))))</f>
        <v>Not calculated</v>
      </c>
      <c r="S64" s="18"/>
      <c r="T64" s="3"/>
      <c r="AF64" s="13"/>
      <c r="AG64"/>
      <c r="BF64" s="13"/>
    </row>
    <row r="65" spans="2:58" ht="44.1" customHeight="1" thickBot="1" x14ac:dyDescent="0.3">
      <c r="B65" s="19"/>
      <c r="C65" s="19"/>
      <c r="D65" s="11" t="str">
        <f>CONCATENATE($B63,"c")</f>
        <v>1.7c</v>
      </c>
      <c r="E65" s="21">
        <f>VLOOKUP(D65,'Impact Model'!$D$15:$N$340,2,FALSE)</f>
        <v>0</v>
      </c>
      <c r="F65" s="21" t="e">
        <f t="array" ref="F65">INDEX('Impact Model'!$D$15:$F$340,MATCH(D65&amp;E65,'Impact Model'!$D$15:$D$340&amp;'Impact Model'!$E$15:$E$340,0),3)</f>
        <v>#N/A</v>
      </c>
      <c r="G65" s="99"/>
      <c r="H65" s="98"/>
      <c r="I65" s="99"/>
      <c r="J65" s="149" t="s">
        <v>80</v>
      </c>
      <c r="K65" s="149" t="s">
        <v>92</v>
      </c>
      <c r="L65" s="150" t="b">
        <f t="shared" si="10"/>
        <v>0</v>
      </c>
      <c r="M65" s="75"/>
      <c r="N65" s="75"/>
      <c r="O65" s="75"/>
      <c r="P65" s="4" t="str">
        <f t="shared" si="11"/>
        <v>Not calculated</v>
      </c>
      <c r="Q65" s="4" t="e">
        <f t="array" ref="Q65">INDEX('Impact Model'!$D$15:$N$340,MATCH(D65&amp;E65,'Impact Model'!$D$15:$D$340&amp;'Impact Model'!$E$15:$E$340,0),9)</f>
        <v>#N/A</v>
      </c>
      <c r="R65" s="4" t="str">
        <f>IF(K65="Choose option", "Not calculated",IF(K65="Finite end point",SUM(P65:Q65),IF(COUNTIF(#REF!,"&gt;=0")&lt;1,INDEX(#REF!,1,COUNT(#REF!)),INDEX(#REF!,1,MATCH(TRUE,INDEX(#REF!&gt;=0,1,0),)))))</f>
        <v>Not calculated</v>
      </c>
      <c r="S65" s="18"/>
      <c r="T65" s="128"/>
      <c r="AF65" s="13"/>
      <c r="AG65"/>
      <c r="BF65" s="13"/>
    </row>
    <row r="66" spans="2:58" ht="44.1" customHeight="1" thickBot="1" x14ac:dyDescent="0.3">
      <c r="B66" s="19"/>
      <c r="C66" s="19"/>
      <c r="D66" s="11" t="str">
        <f>CONCATENATE($B63,"d")</f>
        <v>1.7d</v>
      </c>
      <c r="E66" s="21">
        <f>VLOOKUP(D66,'Impact Model'!$D$15:$N$340,2,FALSE)</f>
        <v>0</v>
      </c>
      <c r="F66" s="21" t="e">
        <f t="array" ref="F66">INDEX('Impact Model'!$D$15:$F$340,MATCH(D66&amp;E66,'Impact Model'!$D$15:$D$340&amp;'Impact Model'!$E$15:$E$340,0),3)</f>
        <v>#N/A</v>
      </c>
      <c r="G66" s="99"/>
      <c r="H66" s="98"/>
      <c r="I66" s="99"/>
      <c r="J66" s="149" t="s">
        <v>80</v>
      </c>
      <c r="K66" s="149" t="s">
        <v>92</v>
      </c>
      <c r="L66" s="150" t="b">
        <f t="shared" si="10"/>
        <v>0</v>
      </c>
      <c r="M66" s="75"/>
      <c r="N66" s="75"/>
      <c r="O66" s="75"/>
      <c r="P66" s="4" t="str">
        <f t="shared" si="11"/>
        <v>Not calculated</v>
      </c>
      <c r="Q66" s="4" t="e">
        <f t="array" ref="Q66">INDEX('Impact Model'!$D$15:$N$340,MATCH(D66&amp;E66,'Impact Model'!$D$15:$D$340&amp;'Impact Model'!$E$15:$E$340,0),9)</f>
        <v>#N/A</v>
      </c>
      <c r="R66" s="4" t="str">
        <f>IF(K66="Choose option", "Not calculated",IF(K66="Finite end point",SUM(P66:Q66),IF(COUNTIF(#REF!,"&gt;=0")&lt;1,INDEX(#REF!,1,COUNT(#REF!)),INDEX(#REF!,1,MATCH(TRUE,INDEX(#REF!&gt;=0,1,0),)))))</f>
        <v>Not calculated</v>
      </c>
      <c r="S66" s="18"/>
      <c r="T66" s="3"/>
      <c r="AF66" s="13"/>
      <c r="AG66"/>
      <c r="BF66" s="13"/>
    </row>
    <row r="67" spans="2:58" ht="44.1" customHeight="1" thickBot="1" x14ac:dyDescent="0.3">
      <c r="B67" s="19"/>
      <c r="C67" s="19"/>
      <c r="D67" s="11" t="str">
        <f>CONCATENATE($B63,"e")</f>
        <v>1.7e</v>
      </c>
      <c r="E67" s="21">
        <f>VLOOKUP(D67,'Impact Model'!$D$15:$N$340,2,FALSE)</f>
        <v>0</v>
      </c>
      <c r="F67" s="21" t="e">
        <f t="array" ref="F67">INDEX('Impact Model'!$D$15:$F$340,MATCH(D67&amp;E67,'Impact Model'!$D$15:$D$340&amp;'Impact Model'!$E$15:$E$340,0),3)</f>
        <v>#N/A</v>
      </c>
      <c r="G67" s="99"/>
      <c r="H67" s="98"/>
      <c r="I67" s="99"/>
      <c r="J67" s="149" t="s">
        <v>80</v>
      </c>
      <c r="K67" s="149" t="s">
        <v>92</v>
      </c>
      <c r="L67" s="150" t="b">
        <f t="shared" si="10"/>
        <v>0</v>
      </c>
      <c r="M67" s="75"/>
      <c r="N67" s="75"/>
      <c r="O67" s="75"/>
      <c r="P67" s="4" t="str">
        <f t="shared" si="11"/>
        <v>Not calculated</v>
      </c>
      <c r="Q67" s="4" t="e">
        <f t="array" ref="Q67">INDEX('Impact Model'!$D$15:$N$340,MATCH(D67&amp;E67,'Impact Model'!$D$15:$D$340&amp;'Impact Model'!$E$15:$E$340,0),9)</f>
        <v>#N/A</v>
      </c>
      <c r="R67" s="4" t="str">
        <f>IF(K67="Choose option", "Not calculated",IF(K67="Finite end point",SUM(P67:Q67),IF(COUNTIF(#REF!,"&gt;=0")&lt;1,INDEX(#REF!,1,COUNT(#REF!)),INDEX(#REF!,1,MATCH(TRUE,INDEX(#REF!&gt;=0,1,0),)))))</f>
        <v>Not calculated</v>
      </c>
      <c r="S67" s="18"/>
      <c r="T67" s="3"/>
      <c r="AF67" s="13"/>
      <c r="AG67"/>
      <c r="BF67" s="13"/>
    </row>
    <row r="68" spans="2:58" ht="15.95" customHeight="1" thickBot="1" x14ac:dyDescent="0.3"/>
    <row r="69" spans="2:58" s="64" customFormat="1" ht="108" customHeight="1" x14ac:dyDescent="0.3">
      <c r="B69" s="12"/>
      <c r="C69" s="185" t="s">
        <v>56</v>
      </c>
      <c r="D69" s="186"/>
      <c r="E69" s="186"/>
      <c r="F69" s="186"/>
      <c r="G69" s="187"/>
      <c r="H69" s="185" t="s">
        <v>71</v>
      </c>
      <c r="I69" s="186"/>
      <c r="J69" s="187"/>
      <c r="K69" s="188" t="s">
        <v>53</v>
      </c>
      <c r="L69" s="189"/>
      <c r="M69" s="185" t="s">
        <v>93</v>
      </c>
      <c r="N69" s="186"/>
      <c r="O69" s="186"/>
      <c r="P69" s="186"/>
      <c r="Q69" s="186"/>
      <c r="R69" s="187"/>
      <c r="T69" s="103" t="s">
        <v>59</v>
      </c>
      <c r="AG69" s="27"/>
      <c r="BF69" s="73"/>
    </row>
    <row r="70" spans="2:58" s="64" customFormat="1" ht="62.1" customHeight="1" thickBot="1" x14ac:dyDescent="0.3">
      <c r="C70" s="155" t="s">
        <v>6</v>
      </c>
      <c r="D70" s="192" t="s">
        <v>7</v>
      </c>
      <c r="E70" s="193"/>
      <c r="F70" s="34" t="s">
        <v>31</v>
      </c>
      <c r="G70" s="74" t="s">
        <v>37</v>
      </c>
      <c r="H70" s="33" t="s">
        <v>68</v>
      </c>
      <c r="I70" s="34" t="s">
        <v>23</v>
      </c>
      <c r="J70" s="22" t="s">
        <v>29</v>
      </c>
      <c r="K70" s="190"/>
      <c r="L70" s="191"/>
      <c r="M70" s="156" t="s">
        <v>99</v>
      </c>
      <c r="N70" s="156" t="s">
        <v>100</v>
      </c>
      <c r="O70" s="33" t="s">
        <v>54</v>
      </c>
      <c r="P70" s="34" t="s">
        <v>73</v>
      </c>
      <c r="Q70" s="35" t="s">
        <v>74</v>
      </c>
      <c r="R70" s="74" t="s">
        <v>60</v>
      </c>
      <c r="S70" s="15"/>
      <c r="T70" s="102" t="s">
        <v>61</v>
      </c>
      <c r="AF70" s="15"/>
      <c r="AG70" s="27"/>
      <c r="BF70" s="15"/>
    </row>
    <row r="71" spans="2:58" s="64" customFormat="1" ht="44.1" customHeight="1" thickBot="1" x14ac:dyDescent="0.3">
      <c r="B71" s="11" t="str">
        <f>CONCATENATE($B$11+0.8)</f>
        <v>1.8</v>
      </c>
      <c r="C71" s="21">
        <f>VLOOKUP(B71,'Impact Model'!$B$15:$N$340,2,FALSE)</f>
        <v>0</v>
      </c>
      <c r="D71" s="11" t="str">
        <f>CONCATENATE($B71,"a")</f>
        <v>1.8a</v>
      </c>
      <c r="E71" s="21">
        <f>VLOOKUP(D71,'Impact Model'!$D$15:$N$340,2,FALSE)</f>
        <v>0</v>
      </c>
      <c r="F71" s="21" t="e">
        <f t="array" ref="F71">INDEX('Impact Model'!$D$15:$F$340,MATCH(D71&amp;E71,'Impact Model'!$D$15:$D$340&amp;'Impact Model'!$E$15:$E$340,0),3)</f>
        <v>#N/A</v>
      </c>
      <c r="G71" s="99"/>
      <c r="H71" s="98"/>
      <c r="I71" s="99"/>
      <c r="J71" s="149" t="s">
        <v>80</v>
      </c>
      <c r="K71" s="149" t="s">
        <v>92</v>
      </c>
      <c r="L71" s="150" t="b">
        <f>IF(K71="Finite end point","Continue to Column M",IF(K71="Five yearly time-step","Switch to Offset Model_B"))</f>
        <v>0</v>
      </c>
      <c r="M71" s="75"/>
      <c r="N71" s="75"/>
      <c r="O71" s="75"/>
      <c r="P71" s="4" t="str">
        <f>IF(K71="Finite end point",IFERROR(IF(ISBLANK(O71),"",((IF($J71="Low confidence &gt;50% &lt;75%",(IF(N71&lt;$G71,N71/$G71,1)-IF(M71&lt;$G71,M71/$G71,1))*0.62,IF($J71="Confident 75-90%",(IF(N71&lt;$G71,N71/$G71,1)-IF(M71&lt;$G71,M71/$G71,1))*0.825,IF($J71="Very confident &gt;90%",(IF(N71&lt;$G71,N71/$G71,1)-IF(M71&lt;$G71,M71/$G71,1))*0.955)))))/(1+$E$11)^O71)*(I71),"Not calculated"),"Not calculated")</f>
        <v>Not calculated</v>
      </c>
      <c r="Q71" s="4" t="e">
        <f t="array" ref="Q71">INDEX('Impact Model'!$D$15:$N$340,MATCH(D71&amp;E71,'Impact Model'!$D$15:$D$340&amp;'Impact Model'!$E$15:$E$340,0),9)</f>
        <v>#N/A</v>
      </c>
      <c r="R71" s="4" t="str">
        <f>IF(K71="Choose option", "Not calculated",IF(K71="Finite end point",SUM(P71:Q71),IF(COUNTIF(#REF!,"&gt;=0")&lt;1,INDEX(#REF!,1,COUNT(#REF!)),INDEX(#REF!,1,MATCH(TRUE,INDEX(#REF!&gt;=0,1,0),)))))</f>
        <v>Not calculated</v>
      </c>
      <c r="S71" s="16"/>
      <c r="T71" s="4" t="str">
        <f>IF(R71="Not calculated","Not calculated",SUM(R71:R75)/ROUND(COUNTIF(R71:R75,"&gt;0")+COUNTIF(R71:R75,"&lt;0"),0))</f>
        <v>Not calculated</v>
      </c>
      <c r="U71" s="120"/>
      <c r="AF71" s="32"/>
      <c r="AG71" s="27"/>
      <c r="BF71" s="32"/>
    </row>
    <row r="72" spans="2:58" ht="44.1" customHeight="1" thickBot="1" x14ac:dyDescent="0.3">
      <c r="B72" s="17"/>
      <c r="C72" s="17"/>
      <c r="D72" s="11" t="str">
        <f>CONCATENATE($B71,"b")</f>
        <v>1.8b</v>
      </c>
      <c r="E72" s="21">
        <f>VLOOKUP(D72,'Impact Model'!$D$15:$N$340,2,FALSE)</f>
        <v>0</v>
      </c>
      <c r="F72" s="21" t="e">
        <f t="array" ref="F72">INDEX('Impact Model'!$D$15:$F$340,MATCH(D72&amp;E72,'Impact Model'!$D$15:$D$340&amp;'Impact Model'!$E$15:$E$340,0),3)</f>
        <v>#N/A</v>
      </c>
      <c r="G72" s="99"/>
      <c r="H72" s="98"/>
      <c r="I72" s="99"/>
      <c r="J72" s="149" t="s">
        <v>80</v>
      </c>
      <c r="K72" s="149" t="s">
        <v>92</v>
      </c>
      <c r="L72" s="150" t="b">
        <f t="shared" ref="L72:L75" si="12">IF(K72="Finite end point","Continue to Column M",IF(K72="Five yearly time-step","Switch to Offset Model_B"))</f>
        <v>0</v>
      </c>
      <c r="M72" s="75"/>
      <c r="N72" s="75"/>
      <c r="O72" s="75"/>
      <c r="P72" s="4" t="str">
        <f t="shared" ref="P72:P75" si="13">IF(K72="Finite end point",IFERROR(IF(ISBLANK(O72),"",((IF($J72="Low confidence &gt;50% &lt;75%",(IF(N72&lt;$G72,N72/$G72,1)-IF(M72&lt;$G72,M72/$G72,1))*0.62,IF($J72="Confident 75-90%",(IF(N72&lt;$G72,N72/$G72,1)-IF(M72&lt;$G72,M72/$G72,1))*0.825,IF($J72="Very confident &gt;90%",(IF(N72&lt;$G72,N72/$G72,1)-IF(M72&lt;$G72,M72/$G72,1))*0.955)))))/(1+$E$11)^O72)*(I72),"Not calculated"),"Not calculated")</f>
        <v>Not calculated</v>
      </c>
      <c r="Q72" s="4" t="e">
        <f t="array" ref="Q72">INDEX('Impact Model'!$D$15:$N$340,MATCH(D72&amp;E72,'Impact Model'!$D$15:$D$340&amp;'Impact Model'!$E$15:$E$340,0),9)</f>
        <v>#N/A</v>
      </c>
      <c r="R72" s="4" t="str">
        <f>IF(K72="Choose option", "Not calculated",IF(K72="Finite end point",SUM(P72:Q72),IF(COUNTIF(#REF!,"&gt;=0")&lt;1,INDEX(#REF!,1,COUNT(#REF!)),INDEX(#REF!,1,MATCH(TRUE,INDEX(#REF!&gt;=0,1,0),)))))</f>
        <v>Not calculated</v>
      </c>
      <c r="S72" s="18"/>
      <c r="T72" s="3"/>
      <c r="AF72" s="13"/>
      <c r="AG72"/>
      <c r="BF72" s="13"/>
    </row>
    <row r="73" spans="2:58" ht="44.1" customHeight="1" thickBot="1" x14ac:dyDescent="0.3">
      <c r="B73" s="19"/>
      <c r="C73" s="19"/>
      <c r="D73" s="11" t="str">
        <f>CONCATENATE($B71,"c")</f>
        <v>1.8c</v>
      </c>
      <c r="E73" s="21">
        <f>VLOOKUP(D73,'Impact Model'!$D$15:$N$340,2,FALSE)</f>
        <v>0</v>
      </c>
      <c r="F73" s="21" t="e">
        <f t="array" ref="F73">INDEX('Impact Model'!$D$15:$F$340,MATCH(D73&amp;E73,'Impact Model'!$D$15:$D$340&amp;'Impact Model'!$E$15:$E$340,0),3)</f>
        <v>#N/A</v>
      </c>
      <c r="G73" s="99"/>
      <c r="H73" s="98"/>
      <c r="I73" s="99"/>
      <c r="J73" s="149" t="s">
        <v>80</v>
      </c>
      <c r="K73" s="149" t="s">
        <v>92</v>
      </c>
      <c r="L73" s="150" t="b">
        <f t="shared" si="12"/>
        <v>0</v>
      </c>
      <c r="M73" s="75"/>
      <c r="N73" s="75"/>
      <c r="O73" s="75"/>
      <c r="P73" s="4" t="str">
        <f t="shared" si="13"/>
        <v>Not calculated</v>
      </c>
      <c r="Q73" s="4" t="e">
        <f t="array" ref="Q73">INDEX('Impact Model'!$D$15:$N$340,MATCH(D73&amp;E73,'Impact Model'!$D$15:$D$340&amp;'Impact Model'!$E$15:$E$340,0),9)</f>
        <v>#N/A</v>
      </c>
      <c r="R73" s="4" t="str">
        <f>IF(K73="Choose option", "Not calculated",IF(K73="Finite end point",SUM(P73:Q73),IF(COUNTIF(#REF!,"&gt;=0")&lt;1,INDEX(#REF!,1,COUNT(#REF!)),INDEX(#REF!,1,MATCH(TRUE,INDEX(#REF!&gt;=0,1,0),)))))</f>
        <v>Not calculated</v>
      </c>
      <c r="S73" s="18"/>
      <c r="T73" s="128"/>
      <c r="AF73" s="13"/>
      <c r="AG73"/>
      <c r="BF73" s="13"/>
    </row>
    <row r="74" spans="2:58" ht="44.1" customHeight="1" thickBot="1" x14ac:dyDescent="0.3">
      <c r="B74" s="19"/>
      <c r="C74" s="19"/>
      <c r="D74" s="11" t="str">
        <f>CONCATENATE($B71,"d")</f>
        <v>1.8d</v>
      </c>
      <c r="E74" s="21">
        <f>VLOOKUP(D74,'Impact Model'!$D$15:$N$340,2,FALSE)</f>
        <v>0</v>
      </c>
      <c r="F74" s="21" t="e">
        <f t="array" ref="F74">INDEX('Impact Model'!$D$15:$F$340,MATCH(D74&amp;E74,'Impact Model'!$D$15:$D$340&amp;'Impact Model'!$E$15:$E$340,0),3)</f>
        <v>#N/A</v>
      </c>
      <c r="G74" s="99"/>
      <c r="H74" s="98"/>
      <c r="I74" s="99"/>
      <c r="J74" s="149" t="s">
        <v>80</v>
      </c>
      <c r="K74" s="149" t="s">
        <v>92</v>
      </c>
      <c r="L74" s="150" t="b">
        <f t="shared" si="12"/>
        <v>0</v>
      </c>
      <c r="M74" s="75"/>
      <c r="N74" s="75"/>
      <c r="O74" s="75"/>
      <c r="P74" s="4" t="str">
        <f t="shared" si="13"/>
        <v>Not calculated</v>
      </c>
      <c r="Q74" s="4" t="e">
        <f t="array" ref="Q74">INDEX('Impact Model'!$D$15:$N$340,MATCH(D74&amp;E74,'Impact Model'!$D$15:$D$340&amp;'Impact Model'!$E$15:$E$340,0),9)</f>
        <v>#N/A</v>
      </c>
      <c r="R74" s="4" t="str">
        <f>IF(K74="Choose option", "Not calculated",IF(K74="Finite end point",SUM(P74:Q74),IF(COUNTIF(#REF!,"&gt;=0")&lt;1,INDEX(#REF!,1,COUNT(#REF!)),INDEX(#REF!,1,MATCH(TRUE,INDEX(#REF!&gt;=0,1,0),)))))</f>
        <v>Not calculated</v>
      </c>
      <c r="S74" s="18"/>
      <c r="T74" s="3"/>
      <c r="AF74" s="13"/>
      <c r="AG74"/>
      <c r="BF74" s="13"/>
    </row>
    <row r="75" spans="2:58" ht="44.1" customHeight="1" thickBot="1" x14ac:dyDescent="0.3">
      <c r="B75" s="19"/>
      <c r="C75" s="19"/>
      <c r="D75" s="11" t="str">
        <f>CONCATENATE($B71,"e")</f>
        <v>1.8e</v>
      </c>
      <c r="E75" s="21">
        <f>VLOOKUP(D75,'Impact Model'!$D$15:$N$340,2,FALSE)</f>
        <v>0</v>
      </c>
      <c r="F75" s="21" t="e">
        <f t="array" ref="F75">INDEX('Impact Model'!$D$15:$F$340,MATCH(D75&amp;E75,'Impact Model'!$D$15:$D$340&amp;'Impact Model'!$E$15:$E$340,0),3)</f>
        <v>#N/A</v>
      </c>
      <c r="G75" s="99"/>
      <c r="H75" s="98"/>
      <c r="I75" s="99"/>
      <c r="J75" s="149" t="s">
        <v>80</v>
      </c>
      <c r="K75" s="149" t="s">
        <v>92</v>
      </c>
      <c r="L75" s="150" t="b">
        <f t="shared" si="12"/>
        <v>0</v>
      </c>
      <c r="M75" s="75"/>
      <c r="N75" s="75"/>
      <c r="O75" s="75"/>
      <c r="P75" s="4" t="str">
        <f t="shared" si="13"/>
        <v>Not calculated</v>
      </c>
      <c r="Q75" s="4" t="e">
        <f t="array" ref="Q75">INDEX('Impact Model'!$D$15:$N$340,MATCH(D75&amp;E75,'Impact Model'!$D$15:$D$340&amp;'Impact Model'!$E$15:$E$340,0),9)</f>
        <v>#N/A</v>
      </c>
      <c r="R75" s="4" t="str">
        <f>IF(K75="Choose option", "Not calculated",IF(K75="Finite end point",SUM(P75:Q75),IF(COUNTIF(#REF!,"&gt;=0")&lt;1,INDEX(#REF!,1,COUNT(#REF!)),INDEX(#REF!,1,MATCH(TRUE,INDEX(#REF!&gt;=0,1,0),)))))</f>
        <v>Not calculated</v>
      </c>
      <c r="S75" s="18"/>
      <c r="T75" s="3"/>
      <c r="AF75" s="13"/>
      <c r="AG75"/>
      <c r="BF75" s="13"/>
    </row>
    <row r="76" spans="2:58" ht="15.95" customHeight="1" thickBot="1" x14ac:dyDescent="0.3"/>
    <row r="77" spans="2:58" s="64" customFormat="1" ht="108" customHeight="1" x14ac:dyDescent="0.3">
      <c r="B77" s="12"/>
      <c r="C77" s="185" t="s">
        <v>56</v>
      </c>
      <c r="D77" s="186"/>
      <c r="E77" s="186"/>
      <c r="F77" s="186"/>
      <c r="G77" s="187"/>
      <c r="H77" s="185" t="s">
        <v>71</v>
      </c>
      <c r="I77" s="186"/>
      <c r="J77" s="187"/>
      <c r="K77" s="188" t="s">
        <v>53</v>
      </c>
      <c r="L77" s="189"/>
      <c r="M77" s="185" t="s">
        <v>93</v>
      </c>
      <c r="N77" s="186"/>
      <c r="O77" s="186"/>
      <c r="P77" s="186"/>
      <c r="Q77" s="186"/>
      <c r="R77" s="187"/>
      <c r="T77" s="103" t="s">
        <v>59</v>
      </c>
      <c r="AG77" s="27"/>
      <c r="BF77" s="73"/>
    </row>
    <row r="78" spans="2:58" s="64" customFormat="1" ht="62.1" customHeight="1" thickBot="1" x14ac:dyDescent="0.3">
      <c r="C78" s="155" t="s">
        <v>6</v>
      </c>
      <c r="D78" s="192" t="s">
        <v>7</v>
      </c>
      <c r="E78" s="193"/>
      <c r="F78" s="34" t="s">
        <v>31</v>
      </c>
      <c r="G78" s="74" t="s">
        <v>37</v>
      </c>
      <c r="H78" s="33" t="s">
        <v>68</v>
      </c>
      <c r="I78" s="34" t="s">
        <v>23</v>
      </c>
      <c r="J78" s="22" t="s">
        <v>29</v>
      </c>
      <c r="K78" s="190"/>
      <c r="L78" s="191"/>
      <c r="M78" s="156" t="s">
        <v>99</v>
      </c>
      <c r="N78" s="156" t="s">
        <v>100</v>
      </c>
      <c r="O78" s="33" t="s">
        <v>54</v>
      </c>
      <c r="P78" s="34" t="s">
        <v>73</v>
      </c>
      <c r="Q78" s="35" t="s">
        <v>74</v>
      </c>
      <c r="R78" s="74" t="s">
        <v>60</v>
      </c>
      <c r="S78" s="15"/>
      <c r="T78" s="102" t="s">
        <v>61</v>
      </c>
      <c r="AF78" s="15"/>
      <c r="AG78" s="27"/>
      <c r="BF78" s="15"/>
    </row>
    <row r="79" spans="2:58" s="64" customFormat="1" ht="44.1" customHeight="1" thickBot="1" x14ac:dyDescent="0.3">
      <c r="B79" s="11" t="str">
        <f>CONCATENATE($B$11+0.9)</f>
        <v>1.9</v>
      </c>
      <c r="C79" s="21">
        <f>VLOOKUP(B79,'Impact Model'!$B$15:$N$340,2,FALSE)</f>
        <v>0</v>
      </c>
      <c r="D79" s="11" t="str">
        <f>CONCATENATE($B79,"a")</f>
        <v>1.9a</v>
      </c>
      <c r="E79" s="21">
        <f>VLOOKUP(D79,'Impact Model'!$D$15:$N$340,2,FALSE)</f>
        <v>0</v>
      </c>
      <c r="F79" s="21" t="e">
        <f t="array" ref="F79">INDEX('Impact Model'!$D$15:$F$340,MATCH(D79&amp;E79,'Impact Model'!$D$15:$D$340&amp;'Impact Model'!$E$15:$E$340,0),3)</f>
        <v>#N/A</v>
      </c>
      <c r="G79" s="99"/>
      <c r="H79" s="98"/>
      <c r="I79" s="99"/>
      <c r="J79" s="149" t="s">
        <v>80</v>
      </c>
      <c r="K79" s="149" t="s">
        <v>92</v>
      </c>
      <c r="L79" s="150" t="b">
        <f>IF(K79="Finite end point","Continue to Column M",IF(K79="Five yearly time-step","Switch to Offset Model_B"))</f>
        <v>0</v>
      </c>
      <c r="M79" s="75"/>
      <c r="N79" s="75"/>
      <c r="O79" s="75"/>
      <c r="P79" s="4" t="str">
        <f>IF(K79="Finite end point",IFERROR(IF(ISBLANK(O79),"",((IF($J79="Low confidence &gt;50% &lt;75%",(IF(N79&lt;$G79,N79/$G79,1)-IF(M79&lt;$G79,M79/$G79,1))*0.62,IF($J79="Confident 75-90%",(IF(N79&lt;$G79,N79/$G79,1)-IF(M79&lt;$G79,M79/$G79,1))*0.825,IF($J79="Very confident &gt;90%",(IF(N79&lt;$G79,N79/$G79,1)-IF(M79&lt;$G79,M79/$G79,1))*0.955)))))/(1+$E$11)^O79)*(I79),"Not calculated"),"Not calculated")</f>
        <v>Not calculated</v>
      </c>
      <c r="Q79" s="4" t="e">
        <f t="array" ref="Q79">INDEX('Impact Model'!$D$15:$N$340,MATCH(D79&amp;E79,'Impact Model'!$D$15:$D$340&amp;'Impact Model'!$E$15:$E$340,0),9)</f>
        <v>#N/A</v>
      </c>
      <c r="R79" s="4" t="str">
        <f>IF(K79="Choose option", "Not calculated",IF(K79="Finite end point",SUM(P79:Q79),IF(COUNTIF(#REF!,"&gt;=0")&lt;1,INDEX(#REF!,1,COUNT(#REF!)),INDEX(#REF!,1,MATCH(TRUE,INDEX(#REF!&gt;=0,1,0),)))))</f>
        <v>Not calculated</v>
      </c>
      <c r="S79" s="16"/>
      <c r="T79" s="4" t="str">
        <f>IF(R79="Not calculated","Not calculated",SUM(R79:R83)/ROUND(COUNTIF(R79:R83,"&gt;0")+COUNTIF(R79:R83,"&lt;0"),0))</f>
        <v>Not calculated</v>
      </c>
      <c r="U79" s="120"/>
      <c r="AF79" s="32"/>
      <c r="AG79" s="27"/>
      <c r="BF79" s="32"/>
    </row>
    <row r="80" spans="2:58" ht="44.1" customHeight="1" thickBot="1" x14ac:dyDescent="0.3">
      <c r="B80" s="17"/>
      <c r="C80" s="17"/>
      <c r="D80" s="11" t="str">
        <f>CONCATENATE($B79,"b")</f>
        <v>1.9b</v>
      </c>
      <c r="E80" s="21">
        <f>VLOOKUP(D80,'Impact Model'!$D$15:$N$340,2,FALSE)</f>
        <v>0</v>
      </c>
      <c r="F80" s="21" t="e">
        <f t="array" ref="F80">INDEX('Impact Model'!$D$15:$F$340,MATCH(D80&amp;E80,'Impact Model'!$D$15:$D$340&amp;'Impact Model'!$E$15:$E$340,0),3)</f>
        <v>#N/A</v>
      </c>
      <c r="G80" s="99"/>
      <c r="H80" s="98"/>
      <c r="I80" s="99"/>
      <c r="J80" s="149" t="s">
        <v>80</v>
      </c>
      <c r="K80" s="149" t="s">
        <v>92</v>
      </c>
      <c r="L80" s="150" t="b">
        <f t="shared" ref="L80:L83" si="14">IF(K80="Finite end point","Continue to Column M",IF(K80="Five yearly time-step","Switch to Offset Model_B"))</f>
        <v>0</v>
      </c>
      <c r="M80" s="75"/>
      <c r="N80" s="75"/>
      <c r="O80" s="75"/>
      <c r="P80" s="4" t="str">
        <f t="shared" ref="P80:P83" si="15">IF(K80="Finite end point",IFERROR(IF(ISBLANK(O80),"",((IF($J80="Low confidence &gt;50% &lt;75%",(IF(N80&lt;$G80,N80/$G80,1)-IF(M80&lt;$G80,M80/$G80,1))*0.62,IF($J80="Confident 75-90%",(IF(N80&lt;$G80,N80/$G80,1)-IF(M80&lt;$G80,M80/$G80,1))*0.825,IF($J80="Very confident &gt;90%",(IF(N80&lt;$G80,N80/$G80,1)-IF(M80&lt;$G80,M80/$G80,1))*0.955)))))/(1+$E$11)^O80)*(I80),"Not calculated"),"Not calculated")</f>
        <v>Not calculated</v>
      </c>
      <c r="Q80" s="4" t="e">
        <f t="array" ref="Q80">INDEX('Impact Model'!$D$15:$N$340,MATCH(D80&amp;E80,'Impact Model'!$D$15:$D$340&amp;'Impact Model'!$E$15:$E$340,0),9)</f>
        <v>#N/A</v>
      </c>
      <c r="R80" s="4" t="str">
        <f>IF(K80="Choose option", "Not calculated",IF(K80="Finite end point",SUM(P80:Q80),IF(COUNTIF(#REF!,"&gt;=0")&lt;1,INDEX(#REF!,1,COUNT(#REF!)),INDEX(#REF!,1,MATCH(TRUE,INDEX(#REF!&gt;=0,1,0),)))))</f>
        <v>Not calculated</v>
      </c>
      <c r="S80" s="18"/>
      <c r="T80" s="3"/>
      <c r="AF80" s="13"/>
      <c r="AG80"/>
      <c r="BF80" s="13"/>
    </row>
    <row r="81" spans="2:58" ht="44.1" customHeight="1" thickBot="1" x14ac:dyDescent="0.3">
      <c r="B81" s="19"/>
      <c r="C81" s="19"/>
      <c r="D81" s="11" t="str">
        <f>CONCATENATE($B79,"c")</f>
        <v>1.9c</v>
      </c>
      <c r="E81" s="21">
        <f>VLOOKUP(D81,'Impact Model'!$D$15:$N$340,2,FALSE)</f>
        <v>0</v>
      </c>
      <c r="F81" s="21" t="e">
        <f t="array" ref="F81">INDEX('Impact Model'!$D$15:$F$340,MATCH(D81&amp;E81,'Impact Model'!$D$15:$D$340&amp;'Impact Model'!$E$15:$E$340,0),3)</f>
        <v>#N/A</v>
      </c>
      <c r="G81" s="99"/>
      <c r="H81" s="98"/>
      <c r="I81" s="99"/>
      <c r="J81" s="149" t="s">
        <v>80</v>
      </c>
      <c r="K81" s="149" t="s">
        <v>92</v>
      </c>
      <c r="L81" s="150" t="b">
        <f t="shared" si="14"/>
        <v>0</v>
      </c>
      <c r="M81" s="75"/>
      <c r="N81" s="75"/>
      <c r="O81" s="75"/>
      <c r="P81" s="4" t="str">
        <f t="shared" si="15"/>
        <v>Not calculated</v>
      </c>
      <c r="Q81" s="4" t="e">
        <f t="array" ref="Q81">INDEX('Impact Model'!$D$15:$N$340,MATCH(D81&amp;E81,'Impact Model'!$D$15:$D$340&amp;'Impact Model'!$E$15:$E$340,0),9)</f>
        <v>#N/A</v>
      </c>
      <c r="R81" s="4" t="str">
        <f>IF(K81="Choose option", "Not calculated",IF(K81="Finite end point",SUM(P81:Q81),IF(COUNTIF(#REF!,"&gt;=0")&lt;1,INDEX(#REF!,1,COUNT(#REF!)),INDEX(#REF!,1,MATCH(TRUE,INDEX(#REF!&gt;=0,1,0),)))))</f>
        <v>Not calculated</v>
      </c>
      <c r="S81" s="18"/>
      <c r="T81" s="128"/>
      <c r="AF81" s="13"/>
      <c r="AG81"/>
      <c r="BF81" s="13"/>
    </row>
    <row r="82" spans="2:58" ht="44.1" customHeight="1" thickBot="1" x14ac:dyDescent="0.3">
      <c r="B82" s="19"/>
      <c r="C82" s="19"/>
      <c r="D82" s="11" t="str">
        <f>CONCATENATE($B79,"d")</f>
        <v>1.9d</v>
      </c>
      <c r="E82" s="21">
        <f>VLOOKUP(D82,'Impact Model'!$D$15:$N$340,2,FALSE)</f>
        <v>0</v>
      </c>
      <c r="F82" s="21" t="e">
        <f t="array" ref="F82">INDEX('Impact Model'!$D$15:$F$340,MATCH(D82&amp;E82,'Impact Model'!$D$15:$D$340&amp;'Impact Model'!$E$15:$E$340,0),3)</f>
        <v>#N/A</v>
      </c>
      <c r="G82" s="99"/>
      <c r="H82" s="98"/>
      <c r="I82" s="99"/>
      <c r="J82" s="149" t="s">
        <v>80</v>
      </c>
      <c r="K82" s="149" t="s">
        <v>92</v>
      </c>
      <c r="L82" s="150" t="b">
        <f t="shared" si="14"/>
        <v>0</v>
      </c>
      <c r="M82" s="75"/>
      <c r="N82" s="75"/>
      <c r="O82" s="75"/>
      <c r="P82" s="4" t="str">
        <f t="shared" si="15"/>
        <v>Not calculated</v>
      </c>
      <c r="Q82" s="4" t="e">
        <f t="array" ref="Q82">INDEX('Impact Model'!$D$15:$N$340,MATCH(D82&amp;E82,'Impact Model'!$D$15:$D$340&amp;'Impact Model'!$E$15:$E$340,0),9)</f>
        <v>#N/A</v>
      </c>
      <c r="R82" s="4" t="str">
        <f>IF(K82="Choose option", "Not calculated",IF(K82="Finite end point",SUM(P82:Q82),IF(COUNTIF(#REF!,"&gt;=0")&lt;1,INDEX(#REF!,1,COUNT(#REF!)),INDEX(#REF!,1,MATCH(TRUE,INDEX(#REF!&gt;=0,1,0),)))))</f>
        <v>Not calculated</v>
      </c>
      <c r="S82" s="18"/>
      <c r="T82" s="3"/>
      <c r="AF82" s="13"/>
      <c r="AG82"/>
      <c r="BF82" s="13"/>
    </row>
    <row r="83" spans="2:58" ht="44.1" customHeight="1" thickBot="1" x14ac:dyDescent="0.3">
      <c r="B83" s="19"/>
      <c r="C83" s="19"/>
      <c r="D83" s="11" t="str">
        <f>CONCATENATE($B79,"e")</f>
        <v>1.9e</v>
      </c>
      <c r="E83" s="21">
        <f>VLOOKUP(D83,'Impact Model'!$D$15:$N$340,2,FALSE)</f>
        <v>0</v>
      </c>
      <c r="F83" s="21" t="e">
        <f t="array" ref="F83">INDEX('Impact Model'!$D$15:$F$340,MATCH(D83&amp;E83,'Impact Model'!$D$15:$D$340&amp;'Impact Model'!$E$15:$E$340,0),3)</f>
        <v>#N/A</v>
      </c>
      <c r="G83" s="99"/>
      <c r="H83" s="98"/>
      <c r="I83" s="99"/>
      <c r="J83" s="149" t="s">
        <v>80</v>
      </c>
      <c r="K83" s="149" t="s">
        <v>92</v>
      </c>
      <c r="L83" s="150" t="b">
        <f t="shared" si="14"/>
        <v>0</v>
      </c>
      <c r="M83" s="75"/>
      <c r="N83" s="75"/>
      <c r="O83" s="75"/>
      <c r="P83" s="4" t="str">
        <f t="shared" si="15"/>
        <v>Not calculated</v>
      </c>
      <c r="Q83" s="4" t="e">
        <f t="array" ref="Q83">INDEX('Impact Model'!$D$15:$N$340,MATCH(D83&amp;E83,'Impact Model'!$D$15:$D$340&amp;'Impact Model'!$E$15:$E$340,0),9)</f>
        <v>#N/A</v>
      </c>
      <c r="R83" s="4" t="str">
        <f>IF(K83="Choose option", "Not calculated",IF(K83="Finite end point",SUM(P83:Q83),IF(COUNTIF(#REF!,"&gt;=0")&lt;1,INDEX(#REF!,1,COUNT(#REF!)),INDEX(#REF!,1,MATCH(TRUE,INDEX(#REF!&gt;=0,1,0),)))))</f>
        <v>Not calculated</v>
      </c>
      <c r="S83" s="18"/>
      <c r="T83" s="3"/>
      <c r="AF83" s="13"/>
      <c r="AG83"/>
      <c r="BF83" s="13"/>
    </row>
    <row r="84" spans="2:58" ht="15.95" customHeight="1" thickBot="1" x14ac:dyDescent="0.3"/>
    <row r="85" spans="2:58" s="64" customFormat="1" ht="108" customHeight="1" x14ac:dyDescent="0.3">
      <c r="B85" s="12"/>
      <c r="C85" s="185" t="s">
        <v>56</v>
      </c>
      <c r="D85" s="186"/>
      <c r="E85" s="186"/>
      <c r="F85" s="186"/>
      <c r="G85" s="187"/>
      <c r="H85" s="185" t="s">
        <v>71</v>
      </c>
      <c r="I85" s="186"/>
      <c r="J85" s="187"/>
      <c r="K85" s="188" t="s">
        <v>53</v>
      </c>
      <c r="L85" s="189"/>
      <c r="M85" s="185" t="s">
        <v>93</v>
      </c>
      <c r="N85" s="186"/>
      <c r="O85" s="186"/>
      <c r="P85" s="186"/>
      <c r="Q85" s="186"/>
      <c r="R85" s="187"/>
      <c r="T85" s="103" t="s">
        <v>59</v>
      </c>
      <c r="AG85" s="27"/>
      <c r="BF85" s="73"/>
    </row>
    <row r="86" spans="2:58" s="64" customFormat="1" ht="62.1" customHeight="1" thickBot="1" x14ac:dyDescent="0.3">
      <c r="C86" s="155" t="s">
        <v>6</v>
      </c>
      <c r="D86" s="192" t="s">
        <v>7</v>
      </c>
      <c r="E86" s="193"/>
      <c r="F86" s="34" t="s">
        <v>31</v>
      </c>
      <c r="G86" s="74" t="s">
        <v>37</v>
      </c>
      <c r="H86" s="33" t="s">
        <v>68</v>
      </c>
      <c r="I86" s="34" t="s">
        <v>23</v>
      </c>
      <c r="J86" s="22" t="s">
        <v>29</v>
      </c>
      <c r="K86" s="190"/>
      <c r="L86" s="191"/>
      <c r="M86" s="156" t="s">
        <v>99</v>
      </c>
      <c r="N86" s="156" t="s">
        <v>100</v>
      </c>
      <c r="O86" s="33" t="s">
        <v>54</v>
      </c>
      <c r="P86" s="34" t="s">
        <v>73</v>
      </c>
      <c r="Q86" s="35" t="s">
        <v>74</v>
      </c>
      <c r="R86" s="74" t="s">
        <v>60</v>
      </c>
      <c r="S86" s="15"/>
      <c r="T86" s="102" t="s">
        <v>61</v>
      </c>
      <c r="AF86" s="15"/>
      <c r="AG86" s="27"/>
      <c r="BF86" s="15"/>
    </row>
    <row r="87" spans="2:58" s="64" customFormat="1" ht="44.1" customHeight="1" thickBot="1" x14ac:dyDescent="0.3">
      <c r="B87" s="11" t="str">
        <f>$B$11&amp;TEXT(".10",".00")</f>
        <v>1.10</v>
      </c>
      <c r="C87" s="21">
        <f>VLOOKUP(B87,'Impact Model'!$B$15:$N$340,2,FALSE)</f>
        <v>0</v>
      </c>
      <c r="D87" s="11" t="str">
        <f>CONCATENATE($B87,"a")</f>
        <v>1.10a</v>
      </c>
      <c r="E87" s="21">
        <f>VLOOKUP(D87,'Impact Model'!$D$15:$N$340,2,FALSE)</f>
        <v>0</v>
      </c>
      <c r="F87" s="21" t="e">
        <f t="array" ref="F87">INDEX('Impact Model'!$D$15:$F$340,MATCH(D87&amp;E87,'Impact Model'!$D$15:$D$340&amp;'Impact Model'!$E$15:$E$340,0),3)</f>
        <v>#N/A</v>
      </c>
      <c r="G87" s="99"/>
      <c r="H87" s="98"/>
      <c r="I87" s="99"/>
      <c r="J87" s="149" t="s">
        <v>80</v>
      </c>
      <c r="K87" s="149" t="s">
        <v>92</v>
      </c>
      <c r="L87" s="150" t="b">
        <f>IF(K87="Finite end point","Continue to Column M",IF(K87="Five yearly time-step","Switch to Offset Model_B"))</f>
        <v>0</v>
      </c>
      <c r="M87" s="75"/>
      <c r="N87" s="75"/>
      <c r="O87" s="75"/>
      <c r="P87" s="4" t="str">
        <f>IF(K87="Finite end point",IFERROR(IF(ISBLANK(O87),"",((IF($J87="Low confidence &gt;50% &lt;75%",(IF(N87&lt;$G87,N87/$G87,1)-IF(M87&lt;$G87,M87/$G87,1))*0.62,IF($J87="Confident 75-90%",(IF(N87&lt;$G87,N87/$G87,1)-IF(M87&lt;$G87,M87/$G87,1))*0.825,IF($J87="Very confident &gt;90%",(IF(N87&lt;$G87,N87/$G87,1)-IF(M87&lt;$G87,M87/$G87,1))*0.955)))))/(1+$E$11)^O87)*(I87),"Not calculated"),"Not calculated")</f>
        <v>Not calculated</v>
      </c>
      <c r="Q87" s="4" t="e">
        <f t="array" ref="Q87">INDEX('Impact Model'!$D$15:$N$340,MATCH(D87&amp;E87,'Impact Model'!$D$15:$D$340&amp;'Impact Model'!$E$15:$E$340,0),9)</f>
        <v>#N/A</v>
      </c>
      <c r="R87" s="4" t="str">
        <f>IF(K87="Choose option", "Not calculated",IF(K87="Finite end point",SUM(P87:Q87),IF(COUNTIF(#REF!,"&gt;=0")&lt;1,INDEX(#REF!,1,COUNT(#REF!)),INDEX(#REF!,1,MATCH(TRUE,INDEX(#REF!&gt;=0,1,0),)))))</f>
        <v>Not calculated</v>
      </c>
      <c r="S87" s="16"/>
      <c r="T87" s="4" t="str">
        <f>IF(R87="Not calculated","Not calculated",SUM(R87:R91)/ROUND(COUNTIF(R87:R91,"&gt;0")+COUNTIF(R87:R91,"&lt;0"),0))</f>
        <v>Not calculated</v>
      </c>
      <c r="U87" s="120"/>
      <c r="AF87" s="32"/>
      <c r="AG87" s="27"/>
      <c r="BF87" s="32"/>
    </row>
    <row r="88" spans="2:58" ht="44.1" customHeight="1" thickBot="1" x14ac:dyDescent="0.3">
      <c r="B88" s="17"/>
      <c r="C88" s="17"/>
      <c r="D88" s="11" t="str">
        <f>CONCATENATE($B87,"b")</f>
        <v>1.10b</v>
      </c>
      <c r="E88" s="21">
        <f>VLOOKUP(D88,'Impact Model'!$D$15:$N$340,2,FALSE)</f>
        <v>0</v>
      </c>
      <c r="F88" s="21" t="e">
        <f t="array" ref="F88">INDEX('Impact Model'!$D$15:$F$340,MATCH(D88&amp;E88,'Impact Model'!$D$15:$D$340&amp;'Impact Model'!$E$15:$E$340,0),3)</f>
        <v>#N/A</v>
      </c>
      <c r="G88" s="99"/>
      <c r="H88" s="98"/>
      <c r="I88" s="99"/>
      <c r="J88" s="149" t="s">
        <v>80</v>
      </c>
      <c r="K88" s="149" t="s">
        <v>92</v>
      </c>
      <c r="L88" s="150" t="b">
        <f t="shared" ref="L88:L91" si="16">IF(K88="Finite end point","Continue to Column M",IF(K88="Five yearly time-step","Switch to Offset Model_B"))</f>
        <v>0</v>
      </c>
      <c r="M88" s="75"/>
      <c r="N88" s="75"/>
      <c r="O88" s="75"/>
      <c r="P88" s="4" t="str">
        <f t="shared" ref="P88:P91" si="17">IF(K88="Finite end point",IFERROR(IF(ISBLANK(O88),"",((IF($J88="Low confidence &gt;50% &lt;75%",(IF(N88&lt;$G88,N88/$G88,1)-IF(M88&lt;$G88,M88/$G88,1))*0.62,IF($J88="Confident 75-90%",(IF(N88&lt;$G88,N88/$G88,1)-IF(M88&lt;$G88,M88/$G88,1))*0.825,IF($J88="Very confident &gt;90%",(IF(N88&lt;$G88,N88/$G88,1)-IF(M88&lt;$G88,M88/$G88,1))*0.955)))))/(1+$E$11)^O88)*(I88),"Not calculated"),"Not calculated")</f>
        <v>Not calculated</v>
      </c>
      <c r="Q88" s="4" t="e">
        <f t="array" ref="Q88">INDEX('Impact Model'!$D$15:$N$340,MATCH(D88&amp;E88,'Impact Model'!$D$15:$D$340&amp;'Impact Model'!$E$15:$E$340,0),9)</f>
        <v>#N/A</v>
      </c>
      <c r="R88" s="4" t="str">
        <f>IF(K88="Choose option", "Not calculated",IF(K88="Finite end point",SUM(P88:Q88),IF(COUNTIF(#REF!,"&gt;=0")&lt;1,INDEX(#REF!,1,COUNT(#REF!)),INDEX(#REF!,1,MATCH(TRUE,INDEX(#REF!&gt;=0,1,0),)))))</f>
        <v>Not calculated</v>
      </c>
      <c r="S88" s="18"/>
      <c r="T88" s="3"/>
      <c r="AF88" s="13"/>
      <c r="AG88"/>
      <c r="BF88" s="13"/>
    </row>
    <row r="89" spans="2:58" ht="44.1" customHeight="1" thickBot="1" x14ac:dyDescent="0.3">
      <c r="B89" s="19"/>
      <c r="C89" s="19"/>
      <c r="D89" s="11" t="str">
        <f>CONCATENATE($B87,"c")</f>
        <v>1.10c</v>
      </c>
      <c r="E89" s="21">
        <f>VLOOKUP(D89,'Impact Model'!$D$15:$N$340,2,FALSE)</f>
        <v>0</v>
      </c>
      <c r="F89" s="21" t="e">
        <f t="array" ref="F89">INDEX('Impact Model'!$D$15:$F$340,MATCH(D89&amp;E89,'Impact Model'!$D$15:$D$340&amp;'Impact Model'!$E$15:$E$340,0),3)</f>
        <v>#N/A</v>
      </c>
      <c r="G89" s="99"/>
      <c r="H89" s="98"/>
      <c r="I89" s="99"/>
      <c r="J89" s="149" t="s">
        <v>80</v>
      </c>
      <c r="K89" s="149" t="s">
        <v>92</v>
      </c>
      <c r="L89" s="150" t="b">
        <f t="shared" si="16"/>
        <v>0</v>
      </c>
      <c r="M89" s="75"/>
      <c r="N89" s="75"/>
      <c r="O89" s="75"/>
      <c r="P89" s="4" t="str">
        <f t="shared" si="17"/>
        <v>Not calculated</v>
      </c>
      <c r="Q89" s="4" t="e">
        <f t="array" ref="Q89">INDEX('Impact Model'!$D$15:$N$340,MATCH(D89&amp;E89,'Impact Model'!$D$15:$D$340&amp;'Impact Model'!$E$15:$E$340,0),9)</f>
        <v>#N/A</v>
      </c>
      <c r="R89" s="4" t="str">
        <f>IF(K89="Choose option", "Not calculated",IF(K89="Finite end point",SUM(P89:Q89),IF(COUNTIF(#REF!,"&gt;=0")&lt;1,INDEX(#REF!,1,COUNT(#REF!)),INDEX(#REF!,1,MATCH(TRUE,INDEX(#REF!&gt;=0,1,0),)))))</f>
        <v>Not calculated</v>
      </c>
      <c r="S89" s="18"/>
      <c r="T89" s="128"/>
      <c r="AF89" s="13"/>
      <c r="AG89"/>
      <c r="BF89" s="13"/>
    </row>
    <row r="90" spans="2:58" ht="44.1" customHeight="1" thickBot="1" x14ac:dyDescent="0.3">
      <c r="B90" s="19"/>
      <c r="C90" s="19"/>
      <c r="D90" s="11" t="str">
        <f>CONCATENATE($B87,"d")</f>
        <v>1.10d</v>
      </c>
      <c r="E90" s="21">
        <f>VLOOKUP(D90,'Impact Model'!$D$15:$N$340,2,FALSE)</f>
        <v>0</v>
      </c>
      <c r="F90" s="21" t="e">
        <f t="array" ref="F90">INDEX('Impact Model'!$D$15:$F$340,MATCH(D90&amp;E90,'Impact Model'!$D$15:$D$340&amp;'Impact Model'!$E$15:$E$340,0),3)</f>
        <v>#N/A</v>
      </c>
      <c r="G90" s="99"/>
      <c r="H90" s="98"/>
      <c r="I90" s="99"/>
      <c r="J90" s="149" t="s">
        <v>80</v>
      </c>
      <c r="K90" s="149" t="s">
        <v>92</v>
      </c>
      <c r="L90" s="150" t="b">
        <f t="shared" si="16"/>
        <v>0</v>
      </c>
      <c r="M90" s="75"/>
      <c r="N90" s="75"/>
      <c r="O90" s="75"/>
      <c r="P90" s="4" t="str">
        <f t="shared" si="17"/>
        <v>Not calculated</v>
      </c>
      <c r="Q90" s="4" t="e">
        <f t="array" ref="Q90">INDEX('Impact Model'!$D$15:$N$340,MATCH(D90&amp;E90,'Impact Model'!$D$15:$D$340&amp;'Impact Model'!$E$15:$E$340,0),9)</f>
        <v>#N/A</v>
      </c>
      <c r="R90" s="4" t="str">
        <f>IF(K90="Choose option", "Not calculated",IF(K90="Finite end point",SUM(P90:Q90),IF(COUNTIF(#REF!,"&gt;=0")&lt;1,INDEX(#REF!,1,COUNT(#REF!)),INDEX(#REF!,1,MATCH(TRUE,INDEX(#REF!&gt;=0,1,0),)))))</f>
        <v>Not calculated</v>
      </c>
      <c r="S90" s="18"/>
      <c r="T90" s="3"/>
      <c r="AF90" s="13"/>
      <c r="AG90"/>
      <c r="BF90" s="13"/>
    </row>
    <row r="91" spans="2:58" ht="44.1" customHeight="1" thickBot="1" x14ac:dyDescent="0.3">
      <c r="B91" s="19"/>
      <c r="C91" s="19"/>
      <c r="D91" s="11" t="str">
        <f>CONCATENATE($B87,"e")</f>
        <v>1.10e</v>
      </c>
      <c r="E91" s="21">
        <f>VLOOKUP(D91,'Impact Model'!$D$15:$N$340,2,FALSE)</f>
        <v>0</v>
      </c>
      <c r="F91" s="21" t="e">
        <f t="array" ref="F91">INDEX('Impact Model'!$D$15:$F$340,MATCH(D91&amp;E91,'Impact Model'!$D$15:$D$340&amp;'Impact Model'!$E$15:$E$340,0),3)</f>
        <v>#N/A</v>
      </c>
      <c r="G91" s="99"/>
      <c r="H91" s="98"/>
      <c r="I91" s="99"/>
      <c r="J91" s="149" t="s">
        <v>80</v>
      </c>
      <c r="K91" s="149" t="s">
        <v>92</v>
      </c>
      <c r="L91" s="150" t="b">
        <f t="shared" si="16"/>
        <v>0</v>
      </c>
      <c r="M91" s="75"/>
      <c r="N91" s="75"/>
      <c r="O91" s="75"/>
      <c r="P91" s="4" t="str">
        <f t="shared" si="17"/>
        <v>Not calculated</v>
      </c>
      <c r="Q91" s="4" t="e">
        <f t="array" ref="Q91">INDEX('Impact Model'!$D$15:$N$340,MATCH(D91&amp;E91,'Impact Model'!$D$15:$D$340&amp;'Impact Model'!$E$15:$E$340,0),9)</f>
        <v>#N/A</v>
      </c>
      <c r="R91" s="4" t="str">
        <f>IF(K91="Choose option", "Not calculated",IF(K91="Finite end point",SUM(P91:Q91),IF(COUNTIF(#REF!,"&gt;=0")&lt;1,INDEX(#REF!,1,COUNT(#REF!)),INDEX(#REF!,1,MATCH(TRUE,INDEX(#REF!&gt;=0,1,0),)))))</f>
        <v>Not calculated</v>
      </c>
      <c r="S91" s="18"/>
      <c r="T91" s="3"/>
      <c r="AF91" s="13"/>
      <c r="AG91"/>
      <c r="BF91" s="13"/>
    </row>
    <row r="92" spans="2:58" ht="15.95" customHeight="1" thickBot="1" x14ac:dyDescent="0.3"/>
    <row r="93" spans="2:58" s="64" customFormat="1" ht="108" customHeight="1" x14ac:dyDescent="0.3">
      <c r="B93" s="12"/>
      <c r="C93" s="185" t="s">
        <v>56</v>
      </c>
      <c r="D93" s="186"/>
      <c r="E93" s="186"/>
      <c r="F93" s="186"/>
      <c r="G93" s="187"/>
      <c r="H93" s="185" t="s">
        <v>71</v>
      </c>
      <c r="I93" s="186"/>
      <c r="J93" s="187"/>
      <c r="K93" s="188" t="s">
        <v>53</v>
      </c>
      <c r="L93" s="189"/>
      <c r="M93" s="185" t="s">
        <v>93</v>
      </c>
      <c r="N93" s="186"/>
      <c r="O93" s="186"/>
      <c r="P93" s="186"/>
      <c r="Q93" s="186"/>
      <c r="R93" s="187"/>
      <c r="T93" s="103" t="s">
        <v>59</v>
      </c>
      <c r="AG93" s="27"/>
      <c r="BF93" s="73"/>
    </row>
    <row r="94" spans="2:58" s="64" customFormat="1" ht="62.1" customHeight="1" thickBot="1" x14ac:dyDescent="0.3">
      <c r="C94" s="155" t="s">
        <v>6</v>
      </c>
      <c r="D94" s="192" t="s">
        <v>7</v>
      </c>
      <c r="E94" s="193"/>
      <c r="F94" s="34" t="s">
        <v>31</v>
      </c>
      <c r="G94" s="74" t="s">
        <v>37</v>
      </c>
      <c r="H94" s="33" t="s">
        <v>68</v>
      </c>
      <c r="I94" s="34" t="s">
        <v>23</v>
      </c>
      <c r="J94" s="22" t="s">
        <v>29</v>
      </c>
      <c r="K94" s="190"/>
      <c r="L94" s="191"/>
      <c r="M94" s="156" t="s">
        <v>99</v>
      </c>
      <c r="N94" s="156" t="s">
        <v>100</v>
      </c>
      <c r="O94" s="33" t="s">
        <v>54</v>
      </c>
      <c r="P94" s="34" t="s">
        <v>73</v>
      </c>
      <c r="Q94" s="35" t="s">
        <v>74</v>
      </c>
      <c r="R94" s="74" t="s">
        <v>60</v>
      </c>
      <c r="S94" s="15"/>
      <c r="T94" s="102" t="s">
        <v>61</v>
      </c>
      <c r="AF94" s="15"/>
      <c r="AG94" s="27"/>
      <c r="BF94" s="15"/>
    </row>
    <row r="95" spans="2:58" s="64" customFormat="1" ht="44.1" customHeight="1" thickBot="1" x14ac:dyDescent="0.3">
      <c r="B95" s="11" t="str">
        <f>CONCATENATE($B$11+0.11)</f>
        <v>1.11</v>
      </c>
      <c r="C95" s="21">
        <f>VLOOKUP(B95,'Impact Model'!$B$15:$N$340,2,FALSE)</f>
        <v>0</v>
      </c>
      <c r="D95" s="11" t="str">
        <f>CONCATENATE($B95,"a")</f>
        <v>1.11a</v>
      </c>
      <c r="E95" s="21">
        <f>VLOOKUP(D95,'Impact Model'!$D$15:$N$340,2,FALSE)</f>
        <v>0</v>
      </c>
      <c r="F95" s="21" t="e">
        <f t="array" ref="F95">INDEX('Impact Model'!$D$15:$F$340,MATCH(D95&amp;E95,'Impact Model'!$D$15:$D$340&amp;'Impact Model'!$E$15:$E$340,0),3)</f>
        <v>#N/A</v>
      </c>
      <c r="G95" s="99"/>
      <c r="H95" s="98"/>
      <c r="I95" s="99"/>
      <c r="J95" s="149" t="s">
        <v>80</v>
      </c>
      <c r="K95" s="149" t="s">
        <v>92</v>
      </c>
      <c r="L95" s="150" t="b">
        <f>IF(K95="Finite end point","Continue to Column M",IF(K95="Five yearly time-step","Switch to Offset Model_B"))</f>
        <v>0</v>
      </c>
      <c r="M95" s="75"/>
      <c r="N95" s="75"/>
      <c r="O95" s="75"/>
      <c r="P95" s="4" t="str">
        <f>IF(K95="Finite end point",IFERROR(IF(ISBLANK(O95),"",((IF($J95="Low confidence &gt;50% &lt;75%",(IF(N95&lt;$G95,N95/$G95,1)-IF(M95&lt;$G95,M95/$G95,1))*0.62,IF($J95="Confident 75-90%",(IF(N95&lt;$G95,N95/$G95,1)-IF(M95&lt;$G95,M95/$G95,1))*0.825,IF($J95="Very confident &gt;90%",(IF(N95&lt;$G95,N95/$G95,1)-IF(M95&lt;$G95,M95/$G95,1))*0.955)))))/(1+$E$11)^O95)*(I95),"Not calculated"),"Not calculated")</f>
        <v>Not calculated</v>
      </c>
      <c r="Q95" s="4" t="e">
        <f t="array" ref="Q95">INDEX('Impact Model'!$D$15:$N$340,MATCH(D95&amp;E95,'Impact Model'!$D$15:$D$340&amp;'Impact Model'!$E$15:$E$340,0),9)</f>
        <v>#N/A</v>
      </c>
      <c r="R95" s="4" t="str">
        <f>IF(K95="Choose option", "Not calculated",IF(K95="Finite end point",SUM(P95:Q95),IF(COUNTIF(#REF!,"&gt;=0")&lt;1,INDEX(#REF!,1,COUNT(#REF!)),INDEX(#REF!,1,MATCH(TRUE,INDEX(#REF!&gt;=0,1,0),)))))</f>
        <v>Not calculated</v>
      </c>
      <c r="S95" s="16"/>
      <c r="T95" s="4" t="str">
        <f>IF(R95="Not calculated","Not calculated",SUM(R95:R99)/ROUND(COUNTIF(R95:R99,"&gt;0")+COUNTIF(R95:R99,"&lt;0"),0))</f>
        <v>Not calculated</v>
      </c>
      <c r="U95" s="120"/>
      <c r="AF95" s="32"/>
      <c r="AG95" s="27"/>
      <c r="BF95" s="32"/>
    </row>
    <row r="96" spans="2:58" ht="44.1" customHeight="1" thickBot="1" x14ac:dyDescent="0.3">
      <c r="B96" s="17"/>
      <c r="C96" s="17"/>
      <c r="D96" s="11" t="str">
        <f>CONCATENATE($B95,"b")</f>
        <v>1.11b</v>
      </c>
      <c r="E96" s="21">
        <f>VLOOKUP(D96,'Impact Model'!$D$15:$N$340,2,FALSE)</f>
        <v>0</v>
      </c>
      <c r="F96" s="21" t="e">
        <f t="array" ref="F96">INDEX('Impact Model'!$D$15:$F$340,MATCH(D96&amp;E96,'Impact Model'!$D$15:$D$340&amp;'Impact Model'!$E$15:$E$340,0),3)</f>
        <v>#N/A</v>
      </c>
      <c r="G96" s="99"/>
      <c r="H96" s="98"/>
      <c r="I96" s="99"/>
      <c r="J96" s="149" t="s">
        <v>80</v>
      </c>
      <c r="K96" s="149" t="s">
        <v>92</v>
      </c>
      <c r="L96" s="150" t="b">
        <f t="shared" ref="L96:L99" si="18">IF(K96="Finite end point","Continue to Column M",IF(K96="Five yearly time-step","Switch to Offset Model_B"))</f>
        <v>0</v>
      </c>
      <c r="M96" s="75"/>
      <c r="N96" s="75"/>
      <c r="O96" s="75"/>
      <c r="P96" s="4" t="str">
        <f t="shared" ref="P96:P99" si="19">IF(K96="Finite end point",IFERROR(IF(ISBLANK(O96),"",((IF($J96="Low confidence &gt;50% &lt;75%",(IF(N96&lt;$G96,N96/$G96,1)-IF(M96&lt;$G96,M96/$G96,1))*0.62,IF($J96="Confident 75-90%",(IF(N96&lt;$G96,N96/$G96,1)-IF(M96&lt;$G96,M96/$G96,1))*0.825,IF($J96="Very confident &gt;90%",(IF(N96&lt;$G96,N96/$G96,1)-IF(M96&lt;$G96,M96/$G96,1))*0.955)))))/(1+$E$11)^O96)*(I96),"Not calculated"),"Not calculated")</f>
        <v>Not calculated</v>
      </c>
      <c r="Q96" s="4" t="e">
        <f t="array" ref="Q96">INDEX('Impact Model'!$D$15:$N$340,MATCH(D96&amp;E96,'Impact Model'!$D$15:$D$340&amp;'Impact Model'!$E$15:$E$340,0),9)</f>
        <v>#N/A</v>
      </c>
      <c r="R96" s="4" t="str">
        <f>IF(K96="Choose option", "Not calculated",IF(K96="Finite end point",SUM(P96:Q96),IF(COUNTIF(#REF!,"&gt;=0")&lt;1,INDEX(#REF!,1,COUNT(#REF!)),INDEX(#REF!,1,MATCH(TRUE,INDEX(#REF!&gt;=0,1,0),)))))</f>
        <v>Not calculated</v>
      </c>
      <c r="S96" s="18"/>
      <c r="T96" s="3"/>
      <c r="AF96" s="13"/>
      <c r="AG96"/>
      <c r="BF96" s="13"/>
    </row>
    <row r="97" spans="2:58" ht="44.1" customHeight="1" thickBot="1" x14ac:dyDescent="0.3">
      <c r="B97" s="19"/>
      <c r="C97" s="19"/>
      <c r="D97" s="11" t="str">
        <f>CONCATENATE($B95,"c")</f>
        <v>1.11c</v>
      </c>
      <c r="E97" s="21">
        <f>VLOOKUP(D97,'Impact Model'!$D$15:$N$340,2,FALSE)</f>
        <v>0</v>
      </c>
      <c r="F97" s="21" t="e">
        <f t="array" ref="F97">INDEX('Impact Model'!$D$15:$F$340,MATCH(D97&amp;E97,'Impact Model'!$D$15:$D$340&amp;'Impact Model'!$E$15:$E$340,0),3)</f>
        <v>#N/A</v>
      </c>
      <c r="G97" s="99"/>
      <c r="H97" s="98"/>
      <c r="I97" s="99"/>
      <c r="J97" s="149" t="s">
        <v>80</v>
      </c>
      <c r="K97" s="149" t="s">
        <v>92</v>
      </c>
      <c r="L97" s="150" t="b">
        <f t="shared" si="18"/>
        <v>0</v>
      </c>
      <c r="M97" s="75"/>
      <c r="N97" s="75"/>
      <c r="O97" s="75"/>
      <c r="P97" s="4" t="str">
        <f t="shared" si="19"/>
        <v>Not calculated</v>
      </c>
      <c r="Q97" s="4" t="e">
        <f t="array" ref="Q97">INDEX('Impact Model'!$D$15:$N$340,MATCH(D97&amp;E97,'Impact Model'!$D$15:$D$340&amp;'Impact Model'!$E$15:$E$340,0),9)</f>
        <v>#N/A</v>
      </c>
      <c r="R97" s="4" t="str">
        <f>IF(K97="Choose option", "Not calculated",IF(K97="Finite end point",SUM(P97:Q97),IF(COUNTIF(#REF!,"&gt;=0")&lt;1,INDEX(#REF!,1,COUNT(#REF!)),INDEX(#REF!,1,MATCH(TRUE,INDEX(#REF!&gt;=0,1,0),)))))</f>
        <v>Not calculated</v>
      </c>
      <c r="S97" s="18"/>
      <c r="T97" s="128"/>
      <c r="AF97" s="13"/>
      <c r="AG97"/>
      <c r="BF97" s="13"/>
    </row>
    <row r="98" spans="2:58" ht="44.1" customHeight="1" thickBot="1" x14ac:dyDescent="0.3">
      <c r="B98" s="19"/>
      <c r="C98" s="19"/>
      <c r="D98" s="11" t="str">
        <f>CONCATENATE($B95,"d")</f>
        <v>1.11d</v>
      </c>
      <c r="E98" s="21">
        <f>VLOOKUP(D98,'Impact Model'!$D$15:$N$340,2,FALSE)</f>
        <v>0</v>
      </c>
      <c r="F98" s="21" t="e">
        <f t="array" ref="F98">INDEX('Impact Model'!$D$15:$F$340,MATCH(D98&amp;E98,'Impact Model'!$D$15:$D$340&amp;'Impact Model'!$E$15:$E$340,0),3)</f>
        <v>#N/A</v>
      </c>
      <c r="G98" s="99"/>
      <c r="H98" s="98"/>
      <c r="I98" s="99"/>
      <c r="J98" s="149" t="s">
        <v>80</v>
      </c>
      <c r="K98" s="149" t="s">
        <v>92</v>
      </c>
      <c r="L98" s="150" t="b">
        <f t="shared" si="18"/>
        <v>0</v>
      </c>
      <c r="M98" s="75"/>
      <c r="N98" s="75"/>
      <c r="O98" s="75"/>
      <c r="P98" s="4" t="str">
        <f t="shared" si="19"/>
        <v>Not calculated</v>
      </c>
      <c r="Q98" s="4" t="e">
        <f t="array" ref="Q98">INDEX('Impact Model'!$D$15:$N$340,MATCH(D98&amp;E98,'Impact Model'!$D$15:$D$340&amp;'Impact Model'!$E$15:$E$340,0),9)</f>
        <v>#N/A</v>
      </c>
      <c r="R98" s="4" t="str">
        <f>IF(K98="Choose option", "Not calculated",IF(K98="Finite end point",SUM(P98:Q98),IF(COUNTIF(#REF!,"&gt;=0")&lt;1,INDEX(#REF!,1,COUNT(#REF!)),INDEX(#REF!,1,MATCH(TRUE,INDEX(#REF!&gt;=0,1,0),)))))</f>
        <v>Not calculated</v>
      </c>
      <c r="S98" s="18"/>
      <c r="T98" s="3"/>
      <c r="AF98" s="13"/>
      <c r="AG98"/>
      <c r="BF98" s="13"/>
    </row>
    <row r="99" spans="2:58" ht="44.1" customHeight="1" thickBot="1" x14ac:dyDescent="0.3">
      <c r="B99" s="19"/>
      <c r="C99" s="19"/>
      <c r="D99" s="11" t="str">
        <f>CONCATENATE($B95,"e")</f>
        <v>1.11e</v>
      </c>
      <c r="E99" s="21">
        <f>VLOOKUP(D99,'Impact Model'!$D$15:$N$340,2,FALSE)</f>
        <v>0</v>
      </c>
      <c r="F99" s="21" t="e">
        <f t="array" ref="F99">INDEX('Impact Model'!$D$15:$F$340,MATCH(D99&amp;E99,'Impact Model'!$D$15:$D$340&amp;'Impact Model'!$E$15:$E$340,0),3)</f>
        <v>#N/A</v>
      </c>
      <c r="G99" s="99"/>
      <c r="H99" s="98"/>
      <c r="I99" s="99"/>
      <c r="J99" s="149" t="s">
        <v>80</v>
      </c>
      <c r="K99" s="149" t="s">
        <v>92</v>
      </c>
      <c r="L99" s="150" t="b">
        <f t="shared" si="18"/>
        <v>0</v>
      </c>
      <c r="M99" s="75"/>
      <c r="N99" s="75"/>
      <c r="O99" s="75"/>
      <c r="P99" s="4" t="str">
        <f t="shared" si="19"/>
        <v>Not calculated</v>
      </c>
      <c r="Q99" s="4" t="e">
        <f t="array" ref="Q99">INDEX('Impact Model'!$D$15:$N$340,MATCH(D99&amp;E99,'Impact Model'!$D$15:$D$340&amp;'Impact Model'!$E$15:$E$340,0),9)</f>
        <v>#N/A</v>
      </c>
      <c r="R99" s="4" t="str">
        <f>IF(K99="Choose option", "Not calculated",IF(K99="Finite end point",SUM(P99:Q99),IF(COUNTIF(#REF!,"&gt;=0")&lt;1,INDEX(#REF!,1,COUNT(#REF!)),INDEX(#REF!,1,MATCH(TRUE,INDEX(#REF!&gt;=0,1,0),)))))</f>
        <v>Not calculated</v>
      </c>
      <c r="S99" s="18"/>
      <c r="T99" s="3"/>
      <c r="AF99" s="13"/>
      <c r="AG99"/>
      <c r="BF99" s="13"/>
    </row>
    <row r="100" spans="2:58" ht="15.95" customHeight="1" thickBot="1" x14ac:dyDescent="0.3"/>
    <row r="101" spans="2:58" s="64" customFormat="1" ht="108" customHeight="1" x14ac:dyDescent="0.3">
      <c r="B101" s="12"/>
      <c r="C101" s="185" t="s">
        <v>56</v>
      </c>
      <c r="D101" s="186"/>
      <c r="E101" s="186"/>
      <c r="F101" s="186"/>
      <c r="G101" s="187"/>
      <c r="H101" s="185" t="s">
        <v>71</v>
      </c>
      <c r="I101" s="186"/>
      <c r="J101" s="187"/>
      <c r="K101" s="188" t="s">
        <v>53</v>
      </c>
      <c r="L101" s="189"/>
      <c r="M101" s="185" t="s">
        <v>93</v>
      </c>
      <c r="N101" s="186"/>
      <c r="O101" s="186"/>
      <c r="P101" s="186"/>
      <c r="Q101" s="186"/>
      <c r="R101" s="187"/>
      <c r="T101" s="103" t="s">
        <v>59</v>
      </c>
      <c r="AG101" s="27"/>
      <c r="BF101" s="73"/>
    </row>
    <row r="102" spans="2:58" s="64" customFormat="1" ht="62.1" customHeight="1" thickBot="1" x14ac:dyDescent="0.3">
      <c r="C102" s="155" t="s">
        <v>6</v>
      </c>
      <c r="D102" s="192" t="s">
        <v>7</v>
      </c>
      <c r="E102" s="193"/>
      <c r="F102" s="34" t="s">
        <v>31</v>
      </c>
      <c r="G102" s="74" t="s">
        <v>37</v>
      </c>
      <c r="H102" s="33" t="s">
        <v>68</v>
      </c>
      <c r="I102" s="34" t="s">
        <v>23</v>
      </c>
      <c r="J102" s="22" t="s">
        <v>29</v>
      </c>
      <c r="K102" s="190"/>
      <c r="L102" s="191"/>
      <c r="M102" s="156" t="s">
        <v>99</v>
      </c>
      <c r="N102" s="156" t="s">
        <v>100</v>
      </c>
      <c r="O102" s="33" t="s">
        <v>54</v>
      </c>
      <c r="P102" s="34" t="s">
        <v>73</v>
      </c>
      <c r="Q102" s="35" t="s">
        <v>74</v>
      </c>
      <c r="R102" s="74" t="s">
        <v>60</v>
      </c>
      <c r="S102" s="15"/>
      <c r="T102" s="102" t="s">
        <v>61</v>
      </c>
      <c r="AF102" s="15"/>
      <c r="AG102" s="27"/>
      <c r="BF102" s="15"/>
    </row>
    <row r="103" spans="2:58" s="64" customFormat="1" ht="44.1" customHeight="1" thickBot="1" x14ac:dyDescent="0.3">
      <c r="B103" s="11" t="str">
        <f>CONCATENATE($B$11+0.12)</f>
        <v>1.12</v>
      </c>
      <c r="C103" s="21">
        <f>VLOOKUP(B103,'Impact Model'!$B$15:$N$340,2,FALSE)</f>
        <v>0</v>
      </c>
      <c r="D103" s="11" t="str">
        <f>CONCATENATE($B103,"a")</f>
        <v>1.12a</v>
      </c>
      <c r="E103" s="21">
        <f>VLOOKUP(D103,'Impact Model'!$D$15:$N$340,2,FALSE)</f>
        <v>0</v>
      </c>
      <c r="F103" s="21" t="e">
        <f t="array" ref="F103">INDEX('Impact Model'!$D$15:$F$340,MATCH(D103&amp;E103,'Impact Model'!$D$15:$D$340&amp;'Impact Model'!$E$15:$E$340,0),3)</f>
        <v>#N/A</v>
      </c>
      <c r="G103" s="99"/>
      <c r="H103" s="98"/>
      <c r="I103" s="99"/>
      <c r="J103" s="149" t="s">
        <v>80</v>
      </c>
      <c r="K103" s="149" t="s">
        <v>92</v>
      </c>
      <c r="L103" s="150" t="b">
        <f>IF(K103="Finite end point","Continue to Column M",IF(K103="Five yearly time-step","Switch to Offset Model_B"))</f>
        <v>0</v>
      </c>
      <c r="M103" s="75"/>
      <c r="N103" s="75"/>
      <c r="O103" s="75"/>
      <c r="P103" s="4" t="str">
        <f>IF(K103="Finite end point",IFERROR(IF(ISBLANK(O103),"",((IF($J103="Low confidence &gt;50% &lt;75%",(IF(N103&lt;$G103,N103/$G103,1)-IF(M103&lt;$G103,M103/$G103,1))*0.62,IF($J103="Confident 75-90%",(IF(N103&lt;$G103,N103/$G103,1)-IF(M103&lt;$G103,M103/$G103,1))*0.825,IF($J103="Very confident &gt;90%",(IF(N103&lt;$G103,N103/$G103,1)-IF(M103&lt;$G103,M103/$G103,1))*0.955)))))/(1+$E$11)^O103)*(I103),"Not calculated"),"Not calculated")</f>
        <v>Not calculated</v>
      </c>
      <c r="Q103" s="4" t="e">
        <f t="array" ref="Q103">INDEX('Impact Model'!$D$15:$N$340,MATCH(D103&amp;E103,'Impact Model'!$D$15:$D$340&amp;'Impact Model'!$E$15:$E$340,0),9)</f>
        <v>#N/A</v>
      </c>
      <c r="R103" s="4" t="str">
        <f>IF(K103="Choose option", "Not calculated",IF(K103="Finite end point",SUM(P103:Q103),IF(COUNTIF(#REF!,"&gt;=0")&lt;1,INDEX(#REF!,1,COUNT(#REF!)),INDEX(#REF!,1,MATCH(TRUE,INDEX(#REF!&gt;=0,1,0),)))))</f>
        <v>Not calculated</v>
      </c>
      <c r="S103" s="16"/>
      <c r="T103" s="4" t="str">
        <f>IF(R103="Not calculated","Not calculated",SUM(R103:R107)/ROUND(COUNTIF(R103:R107,"&gt;0")+COUNTIF(R103:R107,"&lt;0"),0))</f>
        <v>Not calculated</v>
      </c>
      <c r="U103" s="120"/>
      <c r="AF103" s="32"/>
      <c r="AG103" s="27"/>
      <c r="BF103" s="32"/>
    </row>
    <row r="104" spans="2:58" ht="44.1" customHeight="1" thickBot="1" x14ac:dyDescent="0.3">
      <c r="B104" s="17"/>
      <c r="C104" s="17"/>
      <c r="D104" s="11" t="str">
        <f>CONCATENATE($B103,"b")</f>
        <v>1.12b</v>
      </c>
      <c r="E104" s="21">
        <f>VLOOKUP(D104,'Impact Model'!$D$15:$N$340,2,FALSE)</f>
        <v>0</v>
      </c>
      <c r="F104" s="21" t="e">
        <f t="array" ref="F104">INDEX('Impact Model'!$D$15:$F$340,MATCH(D104&amp;E104,'Impact Model'!$D$15:$D$340&amp;'Impact Model'!$E$15:$E$340,0),3)</f>
        <v>#N/A</v>
      </c>
      <c r="G104" s="99"/>
      <c r="H104" s="98"/>
      <c r="I104" s="99"/>
      <c r="J104" s="149" t="s">
        <v>80</v>
      </c>
      <c r="K104" s="149" t="s">
        <v>92</v>
      </c>
      <c r="L104" s="150" t="b">
        <f t="shared" ref="L104:L107" si="20">IF(K104="Finite end point","Continue to Column M",IF(K104="Five yearly time-step","Switch to Offset Model_B"))</f>
        <v>0</v>
      </c>
      <c r="M104" s="75"/>
      <c r="N104" s="75"/>
      <c r="O104" s="75"/>
      <c r="P104" s="4" t="str">
        <f t="shared" ref="P104:P107" si="21">IF(K104="Finite end point",IFERROR(IF(ISBLANK(O104),"",((IF($J104="Low confidence &gt;50% &lt;75%",(IF(N104&lt;$G104,N104/$G104,1)-IF(M104&lt;$G104,M104/$G104,1))*0.62,IF($J104="Confident 75-90%",(IF(N104&lt;$G104,N104/$G104,1)-IF(M104&lt;$G104,M104/$G104,1))*0.825,IF($J104="Very confident &gt;90%",(IF(N104&lt;$G104,N104/$G104,1)-IF(M104&lt;$G104,M104/$G104,1))*0.955)))))/(1+$E$11)^O104)*(I104),"Not calculated"),"Not calculated")</f>
        <v>Not calculated</v>
      </c>
      <c r="Q104" s="4" t="e">
        <f t="array" ref="Q104">INDEX('Impact Model'!$D$15:$N$340,MATCH(D104&amp;E104,'Impact Model'!$D$15:$D$340&amp;'Impact Model'!$E$15:$E$340,0),9)</f>
        <v>#N/A</v>
      </c>
      <c r="R104" s="4" t="str">
        <f>IF(K104="Choose option", "Not calculated",IF(K104="Finite end point",SUM(P104:Q104),IF(COUNTIF(#REF!,"&gt;=0")&lt;1,INDEX(#REF!,1,COUNT(#REF!)),INDEX(#REF!,1,MATCH(TRUE,INDEX(#REF!&gt;=0,1,0),)))))</f>
        <v>Not calculated</v>
      </c>
      <c r="S104" s="18"/>
      <c r="T104" s="3"/>
      <c r="AF104" s="13"/>
      <c r="AG104"/>
      <c r="BF104" s="13"/>
    </row>
    <row r="105" spans="2:58" ht="44.1" customHeight="1" thickBot="1" x14ac:dyDescent="0.3">
      <c r="B105" s="19"/>
      <c r="C105" s="19"/>
      <c r="D105" s="11" t="str">
        <f>CONCATENATE($B103,"c")</f>
        <v>1.12c</v>
      </c>
      <c r="E105" s="21">
        <f>VLOOKUP(D105,'Impact Model'!$D$15:$N$340,2,FALSE)</f>
        <v>0</v>
      </c>
      <c r="F105" s="21" t="e">
        <f t="array" ref="F105">INDEX('Impact Model'!$D$15:$F$340,MATCH(D105&amp;E105,'Impact Model'!$D$15:$D$340&amp;'Impact Model'!$E$15:$E$340,0),3)</f>
        <v>#N/A</v>
      </c>
      <c r="G105" s="99"/>
      <c r="H105" s="98"/>
      <c r="I105" s="99"/>
      <c r="J105" s="149" t="s">
        <v>80</v>
      </c>
      <c r="K105" s="149" t="s">
        <v>92</v>
      </c>
      <c r="L105" s="150" t="b">
        <f t="shared" si="20"/>
        <v>0</v>
      </c>
      <c r="M105" s="75"/>
      <c r="N105" s="75"/>
      <c r="O105" s="75"/>
      <c r="P105" s="4" t="str">
        <f t="shared" si="21"/>
        <v>Not calculated</v>
      </c>
      <c r="Q105" s="4" t="e">
        <f t="array" ref="Q105">INDEX('Impact Model'!$D$15:$N$340,MATCH(D105&amp;E105,'Impact Model'!$D$15:$D$340&amp;'Impact Model'!$E$15:$E$340,0),9)</f>
        <v>#N/A</v>
      </c>
      <c r="R105" s="4" t="str">
        <f>IF(K105="Choose option", "Not calculated",IF(K105="Finite end point",SUM(P105:Q105),IF(COUNTIF(#REF!,"&gt;=0")&lt;1,INDEX(#REF!,1,COUNT(#REF!)),INDEX(#REF!,1,MATCH(TRUE,INDEX(#REF!&gt;=0,1,0),)))))</f>
        <v>Not calculated</v>
      </c>
      <c r="S105" s="18"/>
      <c r="T105" s="128"/>
      <c r="AF105" s="13"/>
      <c r="AG105"/>
      <c r="BF105" s="13"/>
    </row>
    <row r="106" spans="2:58" ht="44.1" customHeight="1" thickBot="1" x14ac:dyDescent="0.3">
      <c r="B106" s="19"/>
      <c r="C106" s="19"/>
      <c r="D106" s="11" t="str">
        <f>CONCATENATE($B103,"d")</f>
        <v>1.12d</v>
      </c>
      <c r="E106" s="21">
        <f>VLOOKUP(D106,'Impact Model'!$D$15:$N$340,2,FALSE)</f>
        <v>0</v>
      </c>
      <c r="F106" s="21" t="e">
        <f t="array" ref="F106">INDEX('Impact Model'!$D$15:$F$340,MATCH(D106&amp;E106,'Impact Model'!$D$15:$D$340&amp;'Impact Model'!$E$15:$E$340,0),3)</f>
        <v>#N/A</v>
      </c>
      <c r="G106" s="99"/>
      <c r="H106" s="98"/>
      <c r="I106" s="99"/>
      <c r="J106" s="149" t="s">
        <v>80</v>
      </c>
      <c r="K106" s="149" t="s">
        <v>92</v>
      </c>
      <c r="L106" s="150" t="b">
        <f t="shared" si="20"/>
        <v>0</v>
      </c>
      <c r="M106" s="75"/>
      <c r="N106" s="75"/>
      <c r="O106" s="75"/>
      <c r="P106" s="4" t="str">
        <f t="shared" si="21"/>
        <v>Not calculated</v>
      </c>
      <c r="Q106" s="4" t="e">
        <f t="array" ref="Q106">INDEX('Impact Model'!$D$15:$N$340,MATCH(D106&amp;E106,'Impact Model'!$D$15:$D$340&amp;'Impact Model'!$E$15:$E$340,0),9)</f>
        <v>#N/A</v>
      </c>
      <c r="R106" s="4" t="str">
        <f>IF(K106="Choose option", "Not calculated",IF(K106="Finite end point",SUM(P106:Q106),IF(COUNTIF(#REF!,"&gt;=0")&lt;1,INDEX(#REF!,1,COUNT(#REF!)),INDEX(#REF!,1,MATCH(TRUE,INDEX(#REF!&gt;=0,1,0),)))))</f>
        <v>Not calculated</v>
      </c>
      <c r="S106" s="18"/>
      <c r="T106" s="3"/>
      <c r="AF106" s="13"/>
      <c r="AG106"/>
      <c r="BF106" s="13"/>
    </row>
    <row r="107" spans="2:58" ht="44.1" customHeight="1" thickBot="1" x14ac:dyDescent="0.3">
      <c r="B107" s="19"/>
      <c r="C107" s="19"/>
      <c r="D107" s="11" t="str">
        <f>CONCATENATE($B103,"e")</f>
        <v>1.12e</v>
      </c>
      <c r="E107" s="21">
        <f>VLOOKUP(D107,'Impact Model'!$D$15:$N$340,2,FALSE)</f>
        <v>0</v>
      </c>
      <c r="F107" s="21" t="e">
        <f t="array" ref="F107">INDEX('Impact Model'!$D$15:$F$340,MATCH(D107&amp;E107,'Impact Model'!$D$15:$D$340&amp;'Impact Model'!$E$15:$E$340,0),3)</f>
        <v>#N/A</v>
      </c>
      <c r="G107" s="99"/>
      <c r="H107" s="98"/>
      <c r="I107" s="99"/>
      <c r="J107" s="149" t="s">
        <v>80</v>
      </c>
      <c r="K107" s="149" t="s">
        <v>92</v>
      </c>
      <c r="L107" s="150" t="b">
        <f t="shared" si="20"/>
        <v>0</v>
      </c>
      <c r="M107" s="75"/>
      <c r="N107" s="75"/>
      <c r="O107" s="75"/>
      <c r="P107" s="4" t="str">
        <f t="shared" si="21"/>
        <v>Not calculated</v>
      </c>
      <c r="Q107" s="4" t="e">
        <f t="array" ref="Q107">INDEX('Impact Model'!$D$15:$N$340,MATCH(D107&amp;E107,'Impact Model'!$D$15:$D$340&amp;'Impact Model'!$E$15:$E$340,0),9)</f>
        <v>#N/A</v>
      </c>
      <c r="R107" s="4" t="str">
        <f>IF(K107="Choose option", "Not calculated",IF(K107="Finite end point",SUM(P107:Q107),IF(COUNTIF(#REF!,"&gt;=0")&lt;1,INDEX(#REF!,1,COUNT(#REF!)),INDEX(#REF!,1,MATCH(TRUE,INDEX(#REF!&gt;=0,1,0),)))))</f>
        <v>Not calculated</v>
      </c>
      <c r="S107" s="18"/>
      <c r="T107" s="3"/>
      <c r="AF107" s="13"/>
      <c r="AG107"/>
      <c r="BF107" s="13"/>
    </row>
    <row r="108" spans="2:58" ht="15.95" customHeight="1" thickBot="1" x14ac:dyDescent="0.3"/>
    <row r="109" spans="2:58" s="64" customFormat="1" ht="108" customHeight="1" x14ac:dyDescent="0.3">
      <c r="B109" s="12"/>
      <c r="C109" s="185" t="s">
        <v>56</v>
      </c>
      <c r="D109" s="186"/>
      <c r="E109" s="186"/>
      <c r="F109" s="186"/>
      <c r="G109" s="187"/>
      <c r="H109" s="185" t="s">
        <v>71</v>
      </c>
      <c r="I109" s="186"/>
      <c r="J109" s="187"/>
      <c r="K109" s="188" t="s">
        <v>53</v>
      </c>
      <c r="L109" s="189"/>
      <c r="M109" s="185" t="s">
        <v>93</v>
      </c>
      <c r="N109" s="186"/>
      <c r="O109" s="186"/>
      <c r="P109" s="186"/>
      <c r="Q109" s="186"/>
      <c r="R109" s="187"/>
      <c r="T109" s="103" t="s">
        <v>59</v>
      </c>
      <c r="AG109" s="27"/>
      <c r="BF109" s="73"/>
    </row>
    <row r="110" spans="2:58" s="64" customFormat="1" ht="62.1" customHeight="1" thickBot="1" x14ac:dyDescent="0.3">
      <c r="C110" s="155" t="s">
        <v>6</v>
      </c>
      <c r="D110" s="192" t="s">
        <v>7</v>
      </c>
      <c r="E110" s="193"/>
      <c r="F110" s="34" t="s">
        <v>31</v>
      </c>
      <c r="G110" s="74" t="s">
        <v>37</v>
      </c>
      <c r="H110" s="33" t="s">
        <v>68</v>
      </c>
      <c r="I110" s="34" t="s">
        <v>23</v>
      </c>
      <c r="J110" s="22" t="s">
        <v>29</v>
      </c>
      <c r="K110" s="190"/>
      <c r="L110" s="191"/>
      <c r="M110" s="156" t="s">
        <v>99</v>
      </c>
      <c r="N110" s="156" t="s">
        <v>100</v>
      </c>
      <c r="O110" s="33" t="s">
        <v>54</v>
      </c>
      <c r="P110" s="34" t="s">
        <v>73</v>
      </c>
      <c r="Q110" s="35" t="s">
        <v>74</v>
      </c>
      <c r="R110" s="74" t="s">
        <v>60</v>
      </c>
      <c r="S110" s="15"/>
      <c r="T110" s="102" t="s">
        <v>61</v>
      </c>
      <c r="AF110" s="15"/>
      <c r="AG110" s="27"/>
      <c r="BF110" s="15"/>
    </row>
    <row r="111" spans="2:58" s="64" customFormat="1" ht="44.1" customHeight="1" thickBot="1" x14ac:dyDescent="0.3">
      <c r="B111" s="11" t="str">
        <f>CONCATENATE($B$11+0.13)</f>
        <v>1.13</v>
      </c>
      <c r="C111" s="21">
        <f>VLOOKUP(B111,'Impact Model'!$B$15:$N$340,2,FALSE)</f>
        <v>0</v>
      </c>
      <c r="D111" s="11" t="str">
        <f>CONCATENATE($B111,"a")</f>
        <v>1.13a</v>
      </c>
      <c r="E111" s="21">
        <f>VLOOKUP(D111,'Impact Model'!$D$15:$N$340,2,FALSE)</f>
        <v>0</v>
      </c>
      <c r="F111" s="21" t="e">
        <f t="array" ref="F111">INDEX('Impact Model'!$D$15:$F$340,MATCH(D111&amp;E111,'Impact Model'!$D$15:$D$340&amp;'Impact Model'!$E$15:$E$340,0),3)</f>
        <v>#N/A</v>
      </c>
      <c r="G111" s="99"/>
      <c r="H111" s="98"/>
      <c r="I111" s="99"/>
      <c r="J111" s="149" t="s">
        <v>80</v>
      </c>
      <c r="K111" s="149" t="s">
        <v>92</v>
      </c>
      <c r="L111" s="150" t="b">
        <f>IF(K111="Finite end point","Continue to Column M",IF(K111="Five yearly time-step","Switch to Offset Model_B"))</f>
        <v>0</v>
      </c>
      <c r="M111" s="75"/>
      <c r="N111" s="75"/>
      <c r="O111" s="75"/>
      <c r="P111" s="4" t="str">
        <f>IF(K111="Finite end point",IFERROR(IF(ISBLANK(O111),"",((IF($J111="Low confidence &gt;50% &lt;75%",(IF(N111&lt;$G111,N111/$G111,1)-IF(M111&lt;$G111,M111/$G111,1))*0.62,IF($J111="Confident 75-90%",(IF(N111&lt;$G111,N111/$G111,1)-IF(M111&lt;$G111,M111/$G111,1))*0.825,IF($J111="Very confident &gt;90%",(IF(N111&lt;$G111,N111/$G111,1)-IF(M111&lt;$G111,M111/$G111,1))*0.955)))))/(1+$E$11)^O111)*(I111),"Not calculated"),"Not calculated")</f>
        <v>Not calculated</v>
      </c>
      <c r="Q111" s="4" t="e">
        <f t="array" ref="Q111">INDEX('Impact Model'!$D$15:$N$340,MATCH(D111&amp;E111,'Impact Model'!$D$15:$D$340&amp;'Impact Model'!$E$15:$E$340,0),9)</f>
        <v>#N/A</v>
      </c>
      <c r="R111" s="4" t="str">
        <f>IF(K111="Choose option", "Not calculated",IF(K111="Finite end point",SUM(P111:Q111),IF(COUNTIF(#REF!,"&gt;=0")&lt;1,INDEX(#REF!,1,COUNT(#REF!)),INDEX(#REF!,1,MATCH(TRUE,INDEX(#REF!&gt;=0,1,0),)))))</f>
        <v>Not calculated</v>
      </c>
      <c r="S111" s="16"/>
      <c r="T111" s="4" t="str">
        <f>IF(R111="Not calculated","Not calculated",SUM(R111:R115)/ROUND(COUNTIF(R111:R115,"&gt;0")+COUNTIF(R111:R115,"&lt;0"),0))</f>
        <v>Not calculated</v>
      </c>
      <c r="U111" s="120"/>
      <c r="AF111" s="32"/>
      <c r="AG111" s="27"/>
      <c r="BF111" s="32"/>
    </row>
    <row r="112" spans="2:58" ht="44.1" customHeight="1" thickBot="1" x14ac:dyDescent="0.3">
      <c r="B112" s="17"/>
      <c r="C112" s="17"/>
      <c r="D112" s="11" t="str">
        <f>CONCATENATE($B111,"b")</f>
        <v>1.13b</v>
      </c>
      <c r="E112" s="21">
        <f>VLOOKUP(D112,'Impact Model'!$D$15:$N$340,2,FALSE)</f>
        <v>0</v>
      </c>
      <c r="F112" s="21" t="e">
        <f t="array" ref="F112">INDEX('Impact Model'!$D$15:$F$340,MATCH(D112&amp;E112,'Impact Model'!$D$15:$D$340&amp;'Impact Model'!$E$15:$E$340,0),3)</f>
        <v>#N/A</v>
      </c>
      <c r="G112" s="99"/>
      <c r="H112" s="98"/>
      <c r="I112" s="99"/>
      <c r="J112" s="149" t="s">
        <v>80</v>
      </c>
      <c r="K112" s="149" t="s">
        <v>92</v>
      </c>
      <c r="L112" s="150" t="b">
        <f t="shared" ref="L112:L115" si="22">IF(K112="Finite end point","Continue to Column M",IF(K112="Five yearly time-step","Switch to Offset Model_B"))</f>
        <v>0</v>
      </c>
      <c r="M112" s="75"/>
      <c r="N112" s="75"/>
      <c r="O112" s="75"/>
      <c r="P112" s="4" t="str">
        <f t="shared" ref="P112:P115" si="23">IF(K112="Finite end point",IFERROR(IF(ISBLANK(O112),"",((IF($J112="Low confidence &gt;50% &lt;75%",(IF(N112&lt;$G112,N112/$G112,1)-IF(M112&lt;$G112,M112/$G112,1))*0.62,IF($J112="Confident 75-90%",(IF(N112&lt;$G112,N112/$G112,1)-IF(M112&lt;$G112,M112/$G112,1))*0.825,IF($J112="Very confident &gt;90%",(IF(N112&lt;$G112,N112/$G112,1)-IF(M112&lt;$G112,M112/$G112,1))*0.955)))))/(1+$E$11)^O112)*(I112),"Not calculated"),"Not calculated")</f>
        <v>Not calculated</v>
      </c>
      <c r="Q112" s="4" t="e">
        <f t="array" ref="Q112">INDEX('Impact Model'!$D$15:$N$340,MATCH(D112&amp;E112,'Impact Model'!$D$15:$D$340&amp;'Impact Model'!$E$15:$E$340,0),9)</f>
        <v>#N/A</v>
      </c>
      <c r="R112" s="4" t="str">
        <f>IF(K112="Choose option", "Not calculated",IF(K112="Finite end point",SUM(P112:Q112),IF(COUNTIF(#REF!,"&gt;=0")&lt;1,INDEX(#REF!,1,COUNT(#REF!)),INDEX(#REF!,1,MATCH(TRUE,INDEX(#REF!&gt;=0,1,0),)))))</f>
        <v>Not calculated</v>
      </c>
      <c r="S112" s="18"/>
      <c r="T112" s="3"/>
      <c r="AF112" s="13"/>
      <c r="AG112"/>
      <c r="BF112" s="13"/>
    </row>
    <row r="113" spans="2:58" ht="44.1" customHeight="1" thickBot="1" x14ac:dyDescent="0.3">
      <c r="B113" s="19"/>
      <c r="C113" s="19"/>
      <c r="D113" s="11" t="str">
        <f>CONCATENATE($B111,"c")</f>
        <v>1.13c</v>
      </c>
      <c r="E113" s="21">
        <f>VLOOKUP(D113,'Impact Model'!$D$15:$N$340,2,FALSE)</f>
        <v>0</v>
      </c>
      <c r="F113" s="21" t="e">
        <f t="array" ref="F113">INDEX('Impact Model'!$D$15:$F$340,MATCH(D113&amp;E113,'Impact Model'!$D$15:$D$340&amp;'Impact Model'!$E$15:$E$340,0),3)</f>
        <v>#N/A</v>
      </c>
      <c r="G113" s="99"/>
      <c r="H113" s="98"/>
      <c r="I113" s="99"/>
      <c r="J113" s="149" t="s">
        <v>80</v>
      </c>
      <c r="K113" s="149" t="s">
        <v>92</v>
      </c>
      <c r="L113" s="150" t="b">
        <f t="shared" si="22"/>
        <v>0</v>
      </c>
      <c r="M113" s="75"/>
      <c r="N113" s="75"/>
      <c r="O113" s="75"/>
      <c r="P113" s="4" t="str">
        <f t="shared" si="23"/>
        <v>Not calculated</v>
      </c>
      <c r="Q113" s="4" t="e">
        <f t="array" ref="Q113">INDEX('Impact Model'!$D$15:$N$340,MATCH(D113&amp;E113,'Impact Model'!$D$15:$D$340&amp;'Impact Model'!$E$15:$E$340,0),9)</f>
        <v>#N/A</v>
      </c>
      <c r="R113" s="4" t="str">
        <f>IF(K113="Choose option", "Not calculated",IF(K113="Finite end point",SUM(P113:Q113),IF(COUNTIF(#REF!,"&gt;=0")&lt;1,INDEX(#REF!,1,COUNT(#REF!)),INDEX(#REF!,1,MATCH(TRUE,INDEX(#REF!&gt;=0,1,0),)))))</f>
        <v>Not calculated</v>
      </c>
      <c r="S113" s="18"/>
      <c r="T113" s="128"/>
      <c r="AF113" s="13"/>
      <c r="AG113"/>
      <c r="BF113" s="13"/>
    </row>
    <row r="114" spans="2:58" ht="44.1" customHeight="1" thickBot="1" x14ac:dyDescent="0.3">
      <c r="B114" s="19"/>
      <c r="C114" s="19"/>
      <c r="D114" s="11" t="str">
        <f>CONCATENATE($B111,"d")</f>
        <v>1.13d</v>
      </c>
      <c r="E114" s="21">
        <f>VLOOKUP(D114,'Impact Model'!$D$15:$N$340,2,FALSE)</f>
        <v>0</v>
      </c>
      <c r="F114" s="21" t="e">
        <f t="array" ref="F114">INDEX('Impact Model'!$D$15:$F$340,MATCH(D114&amp;E114,'Impact Model'!$D$15:$D$340&amp;'Impact Model'!$E$15:$E$340,0),3)</f>
        <v>#N/A</v>
      </c>
      <c r="G114" s="99"/>
      <c r="H114" s="98"/>
      <c r="I114" s="99"/>
      <c r="J114" s="149" t="s">
        <v>80</v>
      </c>
      <c r="K114" s="149" t="s">
        <v>92</v>
      </c>
      <c r="L114" s="150" t="b">
        <f t="shared" si="22"/>
        <v>0</v>
      </c>
      <c r="M114" s="75"/>
      <c r="N114" s="75"/>
      <c r="O114" s="75"/>
      <c r="P114" s="4" t="str">
        <f t="shared" si="23"/>
        <v>Not calculated</v>
      </c>
      <c r="Q114" s="4" t="e">
        <f t="array" ref="Q114">INDEX('Impact Model'!$D$15:$N$340,MATCH(D114&amp;E114,'Impact Model'!$D$15:$D$340&amp;'Impact Model'!$E$15:$E$340,0),9)</f>
        <v>#N/A</v>
      </c>
      <c r="R114" s="4" t="str">
        <f>IF(K114="Choose option", "Not calculated",IF(K114="Finite end point",SUM(P114:Q114),IF(COUNTIF(#REF!,"&gt;=0")&lt;1,INDEX(#REF!,1,COUNT(#REF!)),INDEX(#REF!,1,MATCH(TRUE,INDEX(#REF!&gt;=0,1,0),)))))</f>
        <v>Not calculated</v>
      </c>
      <c r="S114" s="18"/>
      <c r="T114" s="3"/>
      <c r="AF114" s="13"/>
      <c r="AG114"/>
      <c r="BF114" s="13"/>
    </row>
    <row r="115" spans="2:58" ht="44.1" customHeight="1" thickBot="1" x14ac:dyDescent="0.3">
      <c r="B115" s="19"/>
      <c r="C115" s="19"/>
      <c r="D115" s="11" t="str">
        <f>CONCATENATE($B111,"e")</f>
        <v>1.13e</v>
      </c>
      <c r="E115" s="21">
        <f>VLOOKUP(D115,'Impact Model'!$D$15:$N$340,2,FALSE)</f>
        <v>0</v>
      </c>
      <c r="F115" s="21" t="e">
        <f t="array" ref="F115">INDEX('Impact Model'!$D$15:$F$340,MATCH(D115&amp;E115,'Impact Model'!$D$15:$D$340&amp;'Impact Model'!$E$15:$E$340,0),3)</f>
        <v>#N/A</v>
      </c>
      <c r="G115" s="99"/>
      <c r="H115" s="98"/>
      <c r="I115" s="99"/>
      <c r="J115" s="149" t="s">
        <v>80</v>
      </c>
      <c r="K115" s="149" t="s">
        <v>92</v>
      </c>
      <c r="L115" s="150" t="b">
        <f t="shared" si="22"/>
        <v>0</v>
      </c>
      <c r="M115" s="75"/>
      <c r="N115" s="75"/>
      <c r="O115" s="75"/>
      <c r="P115" s="4" t="str">
        <f t="shared" si="23"/>
        <v>Not calculated</v>
      </c>
      <c r="Q115" s="4" t="e">
        <f t="array" ref="Q115">INDEX('Impact Model'!$D$15:$N$340,MATCH(D115&amp;E115,'Impact Model'!$D$15:$D$340&amp;'Impact Model'!$E$15:$E$340,0),9)</f>
        <v>#N/A</v>
      </c>
      <c r="R115" s="4" t="str">
        <f>IF(K115="Choose option", "Not calculated",IF(K115="Finite end point",SUM(P115:Q115),IF(COUNTIF(#REF!,"&gt;=0")&lt;1,INDEX(#REF!,1,COUNT(#REF!)),INDEX(#REF!,1,MATCH(TRUE,INDEX(#REF!&gt;=0,1,0),)))))</f>
        <v>Not calculated</v>
      </c>
      <c r="S115" s="18"/>
      <c r="T115" s="3"/>
      <c r="AF115" s="13"/>
      <c r="AG115"/>
      <c r="BF115" s="13"/>
    </row>
    <row r="116" spans="2:58" ht="15.95" customHeight="1" thickBot="1" x14ac:dyDescent="0.3"/>
    <row r="117" spans="2:58" s="64" customFormat="1" ht="108" customHeight="1" x14ac:dyDescent="0.3">
      <c r="B117" s="12"/>
      <c r="C117" s="185" t="s">
        <v>56</v>
      </c>
      <c r="D117" s="186"/>
      <c r="E117" s="186"/>
      <c r="F117" s="186"/>
      <c r="G117" s="187"/>
      <c r="H117" s="185" t="s">
        <v>71</v>
      </c>
      <c r="I117" s="186"/>
      <c r="J117" s="187"/>
      <c r="K117" s="188" t="s">
        <v>53</v>
      </c>
      <c r="L117" s="189"/>
      <c r="M117" s="185" t="s">
        <v>93</v>
      </c>
      <c r="N117" s="186"/>
      <c r="O117" s="186"/>
      <c r="P117" s="186"/>
      <c r="Q117" s="186"/>
      <c r="R117" s="187"/>
      <c r="T117" s="103" t="s">
        <v>59</v>
      </c>
      <c r="AG117" s="27"/>
      <c r="BF117" s="73"/>
    </row>
    <row r="118" spans="2:58" s="64" customFormat="1" ht="62.1" customHeight="1" thickBot="1" x14ac:dyDescent="0.3">
      <c r="C118" s="155" t="s">
        <v>6</v>
      </c>
      <c r="D118" s="192" t="s">
        <v>7</v>
      </c>
      <c r="E118" s="193"/>
      <c r="F118" s="34" t="s">
        <v>31</v>
      </c>
      <c r="G118" s="74" t="s">
        <v>37</v>
      </c>
      <c r="H118" s="33" t="s">
        <v>68</v>
      </c>
      <c r="I118" s="34" t="s">
        <v>23</v>
      </c>
      <c r="J118" s="22" t="s">
        <v>29</v>
      </c>
      <c r="K118" s="190"/>
      <c r="L118" s="191"/>
      <c r="M118" s="156" t="s">
        <v>99</v>
      </c>
      <c r="N118" s="156" t="s">
        <v>100</v>
      </c>
      <c r="O118" s="33" t="s">
        <v>54</v>
      </c>
      <c r="P118" s="34" t="s">
        <v>73</v>
      </c>
      <c r="Q118" s="35" t="s">
        <v>74</v>
      </c>
      <c r="R118" s="74" t="s">
        <v>60</v>
      </c>
      <c r="S118" s="15"/>
      <c r="T118" s="102" t="s">
        <v>61</v>
      </c>
      <c r="AF118" s="15"/>
      <c r="AG118" s="27"/>
      <c r="BF118" s="15"/>
    </row>
    <row r="119" spans="2:58" s="64" customFormat="1" ht="44.1" customHeight="1" thickBot="1" x14ac:dyDescent="0.3">
      <c r="B119" s="11" t="str">
        <f>CONCATENATE($B$11+0.14)</f>
        <v>1.14</v>
      </c>
      <c r="C119" s="21">
        <f>VLOOKUP(B119,'Impact Model'!$B$15:$N$340,2,FALSE)</f>
        <v>0</v>
      </c>
      <c r="D119" s="11" t="str">
        <f>CONCATENATE($B119,"a")</f>
        <v>1.14a</v>
      </c>
      <c r="E119" s="21">
        <f>VLOOKUP(D119,'Impact Model'!$D$15:$N$340,2,FALSE)</f>
        <v>0</v>
      </c>
      <c r="F119" s="21" t="e">
        <f t="array" ref="F119">INDEX('Impact Model'!$D$15:$F$340,MATCH(D119&amp;E119,'Impact Model'!$D$15:$D$340&amp;'Impact Model'!$E$15:$E$340,0),3)</f>
        <v>#N/A</v>
      </c>
      <c r="G119" s="99"/>
      <c r="H119" s="98"/>
      <c r="I119" s="99"/>
      <c r="J119" s="149" t="s">
        <v>80</v>
      </c>
      <c r="K119" s="149" t="s">
        <v>92</v>
      </c>
      <c r="L119" s="150" t="b">
        <f>IF(K119="Finite end point","Continue to Column M",IF(K119="Five yearly time-step","Switch to Offset Model_B"))</f>
        <v>0</v>
      </c>
      <c r="M119" s="75"/>
      <c r="N119" s="75"/>
      <c r="O119" s="75"/>
      <c r="P119" s="4" t="str">
        <f>IF(K119="Finite end point",IFERROR(IF(ISBLANK(O119),"",((IF($J119="Low confidence &gt;50% &lt;75%",(IF(N119&lt;$G119,N119/$G119,1)-IF(M119&lt;$G119,M119/$G119,1))*0.62,IF($J119="Confident 75-90%",(IF(N119&lt;$G119,N119/$G119,1)-IF(M119&lt;$G119,M119/$G119,1))*0.825,IF($J119="Very confident &gt;90%",(IF(N119&lt;$G119,N119/$G119,1)-IF(M119&lt;$G119,M119/$G119,1))*0.955)))))/(1+$E$11)^O119)*(I119),"Not calculated"),"Not calculated")</f>
        <v>Not calculated</v>
      </c>
      <c r="Q119" s="4" t="e">
        <f t="array" ref="Q119">INDEX('Impact Model'!$D$15:$N$340,MATCH(D119&amp;E119,'Impact Model'!$D$15:$D$340&amp;'Impact Model'!$E$15:$E$340,0),9)</f>
        <v>#N/A</v>
      </c>
      <c r="R119" s="4" t="str">
        <f>IF(K119="Choose option", "Not calculated",IF(K119="Finite end point",SUM(P119:Q119),IF(COUNTIF(#REF!,"&gt;=0")&lt;1,INDEX(#REF!,1,COUNT(#REF!)),INDEX(#REF!,1,MATCH(TRUE,INDEX(#REF!&gt;=0,1,0),)))))</f>
        <v>Not calculated</v>
      </c>
      <c r="S119" s="16"/>
      <c r="T119" s="4" t="str">
        <f>IF(R119="Not calculated","Not calculated",SUM(R119:R123)/ROUND(COUNTIF(R119:R123,"&gt;0")+COUNTIF(R119:R123,"&lt;0"),0))</f>
        <v>Not calculated</v>
      </c>
      <c r="U119" s="120"/>
      <c r="AF119" s="32"/>
      <c r="AG119" s="27"/>
      <c r="BF119" s="32"/>
    </row>
    <row r="120" spans="2:58" ht="44.1" customHeight="1" thickBot="1" x14ac:dyDescent="0.3">
      <c r="B120" s="17"/>
      <c r="C120" s="17"/>
      <c r="D120" s="11" t="str">
        <f>CONCATENATE($B119,"b")</f>
        <v>1.14b</v>
      </c>
      <c r="E120" s="21">
        <f>VLOOKUP(D120,'Impact Model'!$D$15:$N$340,2,FALSE)</f>
        <v>0</v>
      </c>
      <c r="F120" s="21" t="e">
        <f t="array" ref="F120">INDEX('Impact Model'!$D$15:$F$340,MATCH(D120&amp;E120,'Impact Model'!$D$15:$D$340&amp;'Impact Model'!$E$15:$E$340,0),3)</f>
        <v>#N/A</v>
      </c>
      <c r="G120" s="99"/>
      <c r="H120" s="98"/>
      <c r="I120" s="99"/>
      <c r="J120" s="149" t="s">
        <v>80</v>
      </c>
      <c r="K120" s="149" t="s">
        <v>92</v>
      </c>
      <c r="L120" s="150" t="b">
        <f t="shared" ref="L120:L123" si="24">IF(K120="Finite end point","Continue to Column M",IF(K120="Five yearly time-step","Switch to Offset Model_B"))</f>
        <v>0</v>
      </c>
      <c r="M120" s="75"/>
      <c r="N120" s="75"/>
      <c r="O120" s="75"/>
      <c r="P120" s="4" t="str">
        <f t="shared" ref="P120:P123" si="25">IF(K120="Finite end point",IFERROR(IF(ISBLANK(O120),"",((IF($J120="Low confidence &gt;50% &lt;75%",(IF(N120&lt;$G120,N120/$G120,1)-IF(M120&lt;$G120,M120/$G120,1))*0.62,IF($J120="Confident 75-90%",(IF(N120&lt;$G120,N120/$G120,1)-IF(M120&lt;$G120,M120/$G120,1))*0.825,IF($J120="Very confident &gt;90%",(IF(N120&lt;$G120,N120/$G120,1)-IF(M120&lt;$G120,M120/$G120,1))*0.955)))))/(1+$E$11)^O120)*(I120),"Not calculated"),"Not calculated")</f>
        <v>Not calculated</v>
      </c>
      <c r="Q120" s="4" t="e">
        <f t="array" ref="Q120">INDEX('Impact Model'!$D$15:$N$340,MATCH(D120&amp;E120,'Impact Model'!$D$15:$D$340&amp;'Impact Model'!$E$15:$E$340,0),9)</f>
        <v>#N/A</v>
      </c>
      <c r="R120" s="4" t="str">
        <f>IF(K120="Choose option", "Not calculated",IF(K120="Finite end point",SUM(P120:Q120),IF(COUNTIF(#REF!,"&gt;=0")&lt;1,INDEX(#REF!,1,COUNT(#REF!)),INDEX(#REF!,1,MATCH(TRUE,INDEX(#REF!&gt;=0,1,0),)))))</f>
        <v>Not calculated</v>
      </c>
      <c r="S120" s="18"/>
      <c r="T120" s="3"/>
      <c r="AF120" s="13"/>
      <c r="AG120"/>
      <c r="BF120" s="13"/>
    </row>
    <row r="121" spans="2:58" ht="44.1" customHeight="1" thickBot="1" x14ac:dyDescent="0.3">
      <c r="B121" s="19"/>
      <c r="C121" s="19"/>
      <c r="D121" s="11" t="str">
        <f>CONCATENATE($B119,"c")</f>
        <v>1.14c</v>
      </c>
      <c r="E121" s="21">
        <f>VLOOKUP(D121,'Impact Model'!$D$15:$N$340,2,FALSE)</f>
        <v>0</v>
      </c>
      <c r="F121" s="21" t="e">
        <f t="array" ref="F121">INDEX('Impact Model'!$D$15:$F$340,MATCH(D121&amp;E121,'Impact Model'!$D$15:$D$340&amp;'Impact Model'!$E$15:$E$340,0),3)</f>
        <v>#N/A</v>
      </c>
      <c r="G121" s="99"/>
      <c r="H121" s="98"/>
      <c r="I121" s="99"/>
      <c r="J121" s="149" t="s">
        <v>80</v>
      </c>
      <c r="K121" s="149" t="s">
        <v>92</v>
      </c>
      <c r="L121" s="150" t="b">
        <f t="shared" si="24"/>
        <v>0</v>
      </c>
      <c r="M121" s="75"/>
      <c r="N121" s="75"/>
      <c r="O121" s="75"/>
      <c r="P121" s="4" t="str">
        <f t="shared" si="25"/>
        <v>Not calculated</v>
      </c>
      <c r="Q121" s="4" t="e">
        <f t="array" ref="Q121">INDEX('Impact Model'!$D$15:$N$340,MATCH(D121&amp;E121,'Impact Model'!$D$15:$D$340&amp;'Impact Model'!$E$15:$E$340,0),9)</f>
        <v>#N/A</v>
      </c>
      <c r="R121" s="4" t="str">
        <f>IF(K121="Choose option", "Not calculated",IF(K121="Finite end point",SUM(P121:Q121),IF(COUNTIF(#REF!,"&gt;=0")&lt;1,INDEX(#REF!,1,COUNT(#REF!)),INDEX(#REF!,1,MATCH(TRUE,INDEX(#REF!&gt;=0,1,0),)))))</f>
        <v>Not calculated</v>
      </c>
      <c r="S121" s="18"/>
      <c r="T121" s="128"/>
      <c r="AF121" s="13"/>
      <c r="AG121"/>
      <c r="BF121" s="13"/>
    </row>
    <row r="122" spans="2:58" ht="44.1" customHeight="1" thickBot="1" x14ac:dyDescent="0.3">
      <c r="B122" s="19"/>
      <c r="C122" s="19"/>
      <c r="D122" s="11" t="str">
        <f>CONCATENATE($B119,"d")</f>
        <v>1.14d</v>
      </c>
      <c r="E122" s="21">
        <f>VLOOKUP(D122,'Impact Model'!$D$15:$N$340,2,FALSE)</f>
        <v>0</v>
      </c>
      <c r="F122" s="21" t="e">
        <f t="array" ref="F122">INDEX('Impact Model'!$D$15:$F$340,MATCH(D122&amp;E122,'Impact Model'!$D$15:$D$340&amp;'Impact Model'!$E$15:$E$340,0),3)</f>
        <v>#N/A</v>
      </c>
      <c r="G122" s="99"/>
      <c r="H122" s="98"/>
      <c r="I122" s="99"/>
      <c r="J122" s="149" t="s">
        <v>80</v>
      </c>
      <c r="K122" s="149" t="s">
        <v>92</v>
      </c>
      <c r="L122" s="150" t="b">
        <f t="shared" si="24"/>
        <v>0</v>
      </c>
      <c r="M122" s="75"/>
      <c r="N122" s="75"/>
      <c r="O122" s="75"/>
      <c r="P122" s="4" t="str">
        <f t="shared" si="25"/>
        <v>Not calculated</v>
      </c>
      <c r="Q122" s="4" t="e">
        <f t="array" ref="Q122">INDEX('Impact Model'!$D$15:$N$340,MATCH(D122&amp;E122,'Impact Model'!$D$15:$D$340&amp;'Impact Model'!$E$15:$E$340,0),9)</f>
        <v>#N/A</v>
      </c>
      <c r="R122" s="4" t="str">
        <f>IF(K122="Choose option", "Not calculated",IF(K122="Finite end point",SUM(P122:Q122),IF(COUNTIF(#REF!,"&gt;=0")&lt;1,INDEX(#REF!,1,COUNT(#REF!)),INDEX(#REF!,1,MATCH(TRUE,INDEX(#REF!&gt;=0,1,0),)))))</f>
        <v>Not calculated</v>
      </c>
      <c r="S122" s="18"/>
      <c r="T122" s="3"/>
      <c r="AF122" s="13"/>
      <c r="AG122"/>
      <c r="BF122" s="13"/>
    </row>
    <row r="123" spans="2:58" ht="44.1" customHeight="1" thickBot="1" x14ac:dyDescent="0.3">
      <c r="B123" s="19"/>
      <c r="C123" s="19"/>
      <c r="D123" s="11" t="str">
        <f>CONCATENATE($B119,"e")</f>
        <v>1.14e</v>
      </c>
      <c r="E123" s="21">
        <f>VLOOKUP(D123,'Impact Model'!$D$15:$N$340,2,FALSE)</f>
        <v>0</v>
      </c>
      <c r="F123" s="21" t="e">
        <f t="array" ref="F123">INDEX('Impact Model'!$D$15:$F$340,MATCH(D123&amp;E123,'Impact Model'!$D$15:$D$340&amp;'Impact Model'!$E$15:$E$340,0),3)</f>
        <v>#N/A</v>
      </c>
      <c r="G123" s="99"/>
      <c r="H123" s="98"/>
      <c r="I123" s="99"/>
      <c r="J123" s="149" t="s">
        <v>80</v>
      </c>
      <c r="K123" s="149" t="s">
        <v>92</v>
      </c>
      <c r="L123" s="150" t="b">
        <f t="shared" si="24"/>
        <v>0</v>
      </c>
      <c r="M123" s="75"/>
      <c r="N123" s="75"/>
      <c r="O123" s="75"/>
      <c r="P123" s="4" t="str">
        <f t="shared" si="25"/>
        <v>Not calculated</v>
      </c>
      <c r="Q123" s="4" t="e">
        <f t="array" ref="Q123">INDEX('Impact Model'!$D$15:$N$340,MATCH(D123&amp;E123,'Impact Model'!$D$15:$D$340&amp;'Impact Model'!$E$15:$E$340,0),9)</f>
        <v>#N/A</v>
      </c>
      <c r="R123" s="4" t="str">
        <f>IF(K123="Choose option", "Not calculated",IF(K123="Finite end point",SUM(P123:Q123),IF(COUNTIF(#REF!,"&gt;=0")&lt;1,INDEX(#REF!,1,COUNT(#REF!)),INDEX(#REF!,1,MATCH(TRUE,INDEX(#REF!&gt;=0,1,0),)))))</f>
        <v>Not calculated</v>
      </c>
      <c r="S123" s="18"/>
      <c r="T123" s="3"/>
      <c r="AF123" s="13"/>
      <c r="AG123"/>
      <c r="BF123" s="13"/>
    </row>
    <row r="124" spans="2:58" ht="15.95" customHeight="1" thickBot="1" x14ac:dyDescent="0.3"/>
    <row r="125" spans="2:58" s="64" customFormat="1" ht="108" customHeight="1" x14ac:dyDescent="0.3">
      <c r="B125" s="12"/>
      <c r="C125" s="185" t="s">
        <v>56</v>
      </c>
      <c r="D125" s="186"/>
      <c r="E125" s="186"/>
      <c r="F125" s="186"/>
      <c r="G125" s="187"/>
      <c r="H125" s="185" t="s">
        <v>71</v>
      </c>
      <c r="I125" s="186"/>
      <c r="J125" s="187"/>
      <c r="K125" s="188" t="s">
        <v>53</v>
      </c>
      <c r="L125" s="189"/>
      <c r="M125" s="185" t="s">
        <v>93</v>
      </c>
      <c r="N125" s="186"/>
      <c r="O125" s="186"/>
      <c r="P125" s="186"/>
      <c r="Q125" s="186"/>
      <c r="R125" s="187"/>
      <c r="T125" s="103" t="s">
        <v>59</v>
      </c>
      <c r="AG125" s="27"/>
      <c r="BF125" s="73"/>
    </row>
    <row r="126" spans="2:58" s="64" customFormat="1" ht="62.1" customHeight="1" thickBot="1" x14ac:dyDescent="0.3">
      <c r="C126" s="155" t="s">
        <v>6</v>
      </c>
      <c r="D126" s="192" t="s">
        <v>7</v>
      </c>
      <c r="E126" s="193"/>
      <c r="F126" s="34" t="s">
        <v>31</v>
      </c>
      <c r="G126" s="74" t="s">
        <v>37</v>
      </c>
      <c r="H126" s="33" t="s">
        <v>68</v>
      </c>
      <c r="I126" s="34" t="s">
        <v>23</v>
      </c>
      <c r="J126" s="22" t="s">
        <v>29</v>
      </c>
      <c r="K126" s="190"/>
      <c r="L126" s="191"/>
      <c r="M126" s="156" t="s">
        <v>99</v>
      </c>
      <c r="N126" s="156" t="s">
        <v>100</v>
      </c>
      <c r="O126" s="33" t="s">
        <v>54</v>
      </c>
      <c r="P126" s="34" t="s">
        <v>73</v>
      </c>
      <c r="Q126" s="35" t="s">
        <v>74</v>
      </c>
      <c r="R126" s="74" t="s">
        <v>60</v>
      </c>
      <c r="S126" s="15"/>
      <c r="T126" s="102" t="s">
        <v>61</v>
      </c>
      <c r="AF126" s="15"/>
      <c r="AG126" s="27"/>
      <c r="BF126" s="15"/>
    </row>
    <row r="127" spans="2:58" s="64" customFormat="1" ht="44.1" customHeight="1" thickBot="1" x14ac:dyDescent="0.3">
      <c r="B127" s="11" t="str">
        <f>CONCATENATE($B$11+0.15)</f>
        <v>1.15</v>
      </c>
      <c r="C127" s="21">
        <f>VLOOKUP(B127,'Impact Model'!$B$15:$N$340,2,FALSE)</f>
        <v>0</v>
      </c>
      <c r="D127" s="11" t="str">
        <f>CONCATENATE($B127,"a")</f>
        <v>1.15a</v>
      </c>
      <c r="E127" s="21">
        <f>VLOOKUP(D127,'Impact Model'!$D$15:$N$340,2,FALSE)</f>
        <v>0</v>
      </c>
      <c r="F127" s="21" t="e">
        <f t="array" ref="F127">INDEX('Impact Model'!$D$15:$F$340,MATCH(D127&amp;E127,'Impact Model'!$D$15:$D$340&amp;'Impact Model'!$E$15:$E$340,0),3)</f>
        <v>#N/A</v>
      </c>
      <c r="G127" s="99"/>
      <c r="H127" s="98"/>
      <c r="I127" s="99"/>
      <c r="J127" s="149" t="s">
        <v>80</v>
      </c>
      <c r="K127" s="149" t="s">
        <v>92</v>
      </c>
      <c r="L127" s="150" t="b">
        <f>IF(K127="Finite end point","Continue to Column M",IF(K127="Five yearly time-step","Switch to Offset Model_B"))</f>
        <v>0</v>
      </c>
      <c r="M127" s="75"/>
      <c r="N127" s="75"/>
      <c r="O127" s="75"/>
      <c r="P127" s="4" t="str">
        <f>IF(K127="Finite end point",IFERROR(IF(ISBLANK(O127),"",((IF($J127="Low confidence &gt;50% &lt;75%",(IF(N127&lt;$G127,N127/$G127,1)-IF(M127&lt;$G127,M127/$G127,1))*0.62,IF($J127="Confident 75-90%",(IF(N127&lt;$G127,N127/$G127,1)-IF(M127&lt;$G127,M127/$G127,1))*0.825,IF($J127="Very confident &gt;90%",(IF(N127&lt;$G127,N127/$G127,1)-IF(M127&lt;$G127,M127/$G127,1))*0.955)))))/(1+$E$11)^O127)*(I127),"Not calculated"),"Not calculated")</f>
        <v>Not calculated</v>
      </c>
      <c r="Q127" s="4" t="e">
        <f t="array" ref="Q127">INDEX('Impact Model'!$D$15:$N$340,MATCH(D127&amp;E127,'Impact Model'!$D$15:$D$340&amp;'Impact Model'!$E$15:$E$340,0),9)</f>
        <v>#N/A</v>
      </c>
      <c r="R127" s="4" t="str">
        <f>IF(K127="Choose option", "Not calculated",IF(K127="Finite end point",SUM(P127:Q127),IF(COUNTIF(#REF!,"&gt;=0")&lt;1,INDEX(#REF!,1,COUNT(#REF!)),INDEX(#REF!,1,MATCH(TRUE,INDEX(#REF!&gt;=0,1,0),)))))</f>
        <v>Not calculated</v>
      </c>
      <c r="S127" s="16"/>
      <c r="T127" s="4" t="str">
        <f>IF(R127="Not calculated","Not calculated",SUM(R127:R131)/ROUND(COUNTIF(R127:R131,"&gt;0")+COUNTIF(R127:R131,"&lt;0"),0))</f>
        <v>Not calculated</v>
      </c>
      <c r="U127" s="120"/>
      <c r="AF127" s="32"/>
      <c r="AG127" s="27"/>
      <c r="BF127" s="32"/>
    </row>
    <row r="128" spans="2:58" ht="44.1" customHeight="1" thickBot="1" x14ac:dyDescent="0.3">
      <c r="B128" s="17"/>
      <c r="C128" s="17"/>
      <c r="D128" s="11" t="str">
        <f>CONCATENATE($B127,"b")</f>
        <v>1.15b</v>
      </c>
      <c r="E128" s="21">
        <f>VLOOKUP(D128,'Impact Model'!$D$15:$N$340,2,FALSE)</f>
        <v>0</v>
      </c>
      <c r="F128" s="21" t="e">
        <f t="array" ref="F128">INDEX('Impact Model'!$D$15:$F$340,MATCH(D128&amp;E128,'Impact Model'!$D$15:$D$340&amp;'Impact Model'!$E$15:$E$340,0),3)</f>
        <v>#N/A</v>
      </c>
      <c r="G128" s="99"/>
      <c r="H128" s="98"/>
      <c r="I128" s="99"/>
      <c r="J128" s="149" t="s">
        <v>80</v>
      </c>
      <c r="K128" s="149" t="s">
        <v>92</v>
      </c>
      <c r="L128" s="150" t="b">
        <f t="shared" ref="L128:L131" si="26">IF(K128="Finite end point","Continue to Column M",IF(K128="Five yearly time-step","Switch to Offset Model_B"))</f>
        <v>0</v>
      </c>
      <c r="M128" s="75"/>
      <c r="N128" s="75"/>
      <c r="O128" s="75"/>
      <c r="P128" s="4" t="str">
        <f t="shared" ref="P128:P131" si="27">IF(K128="Finite end point",IFERROR(IF(ISBLANK(O128),"",((IF($J128="Low confidence &gt;50% &lt;75%",(IF(N128&lt;$G128,N128/$G128,1)-IF(M128&lt;$G128,M128/$G128,1))*0.62,IF($J128="Confident 75-90%",(IF(N128&lt;$G128,N128/$G128,1)-IF(M128&lt;$G128,M128/$G128,1))*0.825,IF($J128="Very confident &gt;90%",(IF(N128&lt;$G128,N128/$G128,1)-IF(M128&lt;$G128,M128/$G128,1))*0.955)))))/(1+$E$11)^O128)*(I128),"Not calculated"),"Not calculated")</f>
        <v>Not calculated</v>
      </c>
      <c r="Q128" s="4" t="e">
        <f t="array" ref="Q128">INDEX('Impact Model'!$D$15:$N$340,MATCH(D128&amp;E128,'Impact Model'!$D$15:$D$340&amp;'Impact Model'!$E$15:$E$340,0),9)</f>
        <v>#N/A</v>
      </c>
      <c r="R128" s="4" t="str">
        <f>IF(K128="Choose option", "Not calculated",IF(K128="Finite end point",SUM(P128:Q128),IF(COUNTIF(#REF!,"&gt;=0")&lt;1,INDEX(#REF!,1,COUNT(#REF!)),INDEX(#REF!,1,MATCH(TRUE,INDEX(#REF!&gt;=0,1,0),)))))</f>
        <v>Not calculated</v>
      </c>
      <c r="S128" s="18"/>
      <c r="T128" s="3"/>
      <c r="AF128" s="13"/>
      <c r="AG128"/>
      <c r="BF128" s="13"/>
    </row>
    <row r="129" spans="2:58" ht="44.1" customHeight="1" thickBot="1" x14ac:dyDescent="0.3">
      <c r="B129" s="19"/>
      <c r="C129" s="19"/>
      <c r="D129" s="11" t="str">
        <f>CONCATENATE($B127,"c")</f>
        <v>1.15c</v>
      </c>
      <c r="E129" s="21">
        <f>VLOOKUP(D129,'Impact Model'!$D$15:$N$340,2,FALSE)</f>
        <v>0</v>
      </c>
      <c r="F129" s="21" t="e">
        <f t="array" ref="F129">INDEX('Impact Model'!$D$15:$F$340,MATCH(D129&amp;E129,'Impact Model'!$D$15:$D$340&amp;'Impact Model'!$E$15:$E$340,0),3)</f>
        <v>#N/A</v>
      </c>
      <c r="G129" s="99"/>
      <c r="H129" s="98"/>
      <c r="I129" s="99"/>
      <c r="J129" s="149" t="s">
        <v>80</v>
      </c>
      <c r="K129" s="149" t="s">
        <v>92</v>
      </c>
      <c r="L129" s="150" t="b">
        <f t="shared" si="26"/>
        <v>0</v>
      </c>
      <c r="M129" s="75"/>
      <c r="N129" s="75"/>
      <c r="O129" s="75"/>
      <c r="P129" s="4" t="str">
        <f t="shared" si="27"/>
        <v>Not calculated</v>
      </c>
      <c r="Q129" s="4" t="e">
        <f t="array" ref="Q129">INDEX('Impact Model'!$D$15:$N$340,MATCH(D129&amp;E129,'Impact Model'!$D$15:$D$340&amp;'Impact Model'!$E$15:$E$340,0),9)</f>
        <v>#N/A</v>
      </c>
      <c r="R129" s="4" t="str">
        <f>IF(K129="Choose option", "Not calculated",IF(K129="Finite end point",SUM(P129:Q129),IF(COUNTIF(#REF!,"&gt;=0")&lt;1,INDEX(#REF!,1,COUNT(#REF!)),INDEX(#REF!,1,MATCH(TRUE,INDEX(#REF!&gt;=0,1,0),)))))</f>
        <v>Not calculated</v>
      </c>
      <c r="S129" s="18"/>
      <c r="T129" s="128"/>
      <c r="AF129" s="13"/>
      <c r="AG129"/>
      <c r="BF129" s="13"/>
    </row>
    <row r="130" spans="2:58" ht="44.1" customHeight="1" thickBot="1" x14ac:dyDescent="0.3">
      <c r="B130" s="19"/>
      <c r="C130" s="19"/>
      <c r="D130" s="11" t="str">
        <f>CONCATENATE($B127,"d")</f>
        <v>1.15d</v>
      </c>
      <c r="E130" s="21">
        <f>VLOOKUP(D130,'Impact Model'!$D$15:$N$340,2,FALSE)</f>
        <v>0</v>
      </c>
      <c r="F130" s="21" t="e">
        <f t="array" ref="F130">INDEX('Impact Model'!$D$15:$F$340,MATCH(D130&amp;E130,'Impact Model'!$D$15:$D$340&amp;'Impact Model'!$E$15:$E$340,0),3)</f>
        <v>#N/A</v>
      </c>
      <c r="G130" s="99"/>
      <c r="H130" s="98"/>
      <c r="I130" s="99"/>
      <c r="J130" s="149" t="s">
        <v>80</v>
      </c>
      <c r="K130" s="149" t="s">
        <v>92</v>
      </c>
      <c r="L130" s="150" t="b">
        <f t="shared" si="26"/>
        <v>0</v>
      </c>
      <c r="M130" s="75"/>
      <c r="N130" s="75"/>
      <c r="O130" s="75"/>
      <c r="P130" s="4" t="str">
        <f t="shared" si="27"/>
        <v>Not calculated</v>
      </c>
      <c r="Q130" s="4" t="e">
        <f t="array" ref="Q130">INDEX('Impact Model'!$D$15:$N$340,MATCH(D130&amp;E130,'Impact Model'!$D$15:$D$340&amp;'Impact Model'!$E$15:$E$340,0),9)</f>
        <v>#N/A</v>
      </c>
      <c r="R130" s="4" t="str">
        <f>IF(K130="Choose option", "Not calculated",IF(K130="Finite end point",SUM(P130:Q130),IF(COUNTIF(#REF!,"&gt;=0")&lt;1,INDEX(#REF!,1,COUNT(#REF!)),INDEX(#REF!,1,MATCH(TRUE,INDEX(#REF!&gt;=0,1,0),)))))</f>
        <v>Not calculated</v>
      </c>
      <c r="S130" s="18"/>
      <c r="T130" s="3"/>
      <c r="AF130" s="13"/>
      <c r="AG130"/>
      <c r="BF130" s="13"/>
    </row>
    <row r="131" spans="2:58" ht="44.1" customHeight="1" thickBot="1" x14ac:dyDescent="0.3">
      <c r="B131" s="19"/>
      <c r="C131" s="19"/>
      <c r="D131" s="11" t="str">
        <f>CONCATENATE($B127,"e")</f>
        <v>1.15e</v>
      </c>
      <c r="E131" s="21">
        <f>VLOOKUP(D131,'Impact Model'!$D$15:$N$340,2,FALSE)</f>
        <v>0</v>
      </c>
      <c r="F131" s="21" t="e">
        <f t="array" ref="F131">INDEX('Impact Model'!$D$15:$F$340,MATCH(D131&amp;E131,'Impact Model'!$D$15:$D$340&amp;'Impact Model'!$E$15:$E$340,0),3)</f>
        <v>#N/A</v>
      </c>
      <c r="G131" s="99"/>
      <c r="H131" s="98"/>
      <c r="I131" s="99"/>
      <c r="J131" s="149" t="s">
        <v>80</v>
      </c>
      <c r="K131" s="149" t="s">
        <v>92</v>
      </c>
      <c r="L131" s="150" t="b">
        <f t="shared" si="26"/>
        <v>0</v>
      </c>
      <c r="M131" s="75"/>
      <c r="N131" s="75"/>
      <c r="O131" s="75"/>
      <c r="P131" s="4" t="str">
        <f t="shared" si="27"/>
        <v>Not calculated</v>
      </c>
      <c r="Q131" s="4" t="e">
        <f t="array" ref="Q131">INDEX('Impact Model'!$D$15:$N$340,MATCH(D131&amp;E131,'Impact Model'!$D$15:$D$340&amp;'Impact Model'!$E$15:$E$340,0),9)</f>
        <v>#N/A</v>
      </c>
      <c r="R131" s="4" t="str">
        <f>IF(K131="Choose option", "Not calculated",IF(K131="Finite end point",SUM(P131:Q131),IF(COUNTIF(#REF!,"&gt;=0")&lt;1,INDEX(#REF!,1,COUNT(#REF!)),INDEX(#REF!,1,MATCH(TRUE,INDEX(#REF!&gt;=0,1,0),)))))</f>
        <v>Not calculated</v>
      </c>
      <c r="S131" s="18"/>
      <c r="T131" s="3"/>
      <c r="AF131" s="13"/>
      <c r="AG131"/>
      <c r="BF131" s="13"/>
    </row>
    <row r="132" spans="2:58" ht="15.95" customHeight="1" thickBot="1" x14ac:dyDescent="0.3"/>
    <row r="133" spans="2:58" s="64" customFormat="1" ht="108" customHeight="1" x14ac:dyDescent="0.3">
      <c r="B133" s="12"/>
      <c r="C133" s="185" t="s">
        <v>56</v>
      </c>
      <c r="D133" s="186"/>
      <c r="E133" s="186"/>
      <c r="F133" s="186"/>
      <c r="G133" s="187"/>
      <c r="H133" s="185" t="s">
        <v>71</v>
      </c>
      <c r="I133" s="186"/>
      <c r="J133" s="187"/>
      <c r="K133" s="188" t="s">
        <v>53</v>
      </c>
      <c r="L133" s="189"/>
      <c r="M133" s="185" t="s">
        <v>93</v>
      </c>
      <c r="N133" s="186"/>
      <c r="O133" s="186"/>
      <c r="P133" s="186"/>
      <c r="Q133" s="186"/>
      <c r="R133" s="187"/>
      <c r="T133" s="103" t="s">
        <v>59</v>
      </c>
      <c r="AG133" s="27"/>
      <c r="BF133" s="73"/>
    </row>
    <row r="134" spans="2:58" s="64" customFormat="1" ht="62.1" customHeight="1" thickBot="1" x14ac:dyDescent="0.3">
      <c r="C134" s="155" t="s">
        <v>6</v>
      </c>
      <c r="D134" s="192" t="s">
        <v>7</v>
      </c>
      <c r="E134" s="193"/>
      <c r="F134" s="34" t="s">
        <v>31</v>
      </c>
      <c r="G134" s="74" t="s">
        <v>37</v>
      </c>
      <c r="H134" s="33" t="s">
        <v>68</v>
      </c>
      <c r="I134" s="34" t="s">
        <v>23</v>
      </c>
      <c r="J134" s="22" t="s">
        <v>29</v>
      </c>
      <c r="K134" s="190"/>
      <c r="L134" s="191"/>
      <c r="M134" s="156" t="s">
        <v>99</v>
      </c>
      <c r="N134" s="156" t="s">
        <v>100</v>
      </c>
      <c r="O134" s="33" t="s">
        <v>54</v>
      </c>
      <c r="P134" s="34" t="s">
        <v>73</v>
      </c>
      <c r="Q134" s="35" t="s">
        <v>74</v>
      </c>
      <c r="R134" s="74" t="s">
        <v>60</v>
      </c>
      <c r="S134" s="15"/>
      <c r="T134" s="102" t="s">
        <v>61</v>
      </c>
      <c r="AF134" s="15"/>
      <c r="AG134" s="27"/>
      <c r="BF134" s="15"/>
    </row>
    <row r="135" spans="2:58" s="64" customFormat="1" ht="44.1" customHeight="1" thickBot="1" x14ac:dyDescent="0.3">
      <c r="B135" s="11" t="str">
        <f>CONCATENATE($B$11+0.16)</f>
        <v>1.16</v>
      </c>
      <c r="C135" s="21">
        <f>VLOOKUP(B135,'Impact Model'!$B$15:$N$340,2,FALSE)</f>
        <v>0</v>
      </c>
      <c r="D135" s="11" t="str">
        <f>CONCATENATE($B135,"a")</f>
        <v>1.16a</v>
      </c>
      <c r="E135" s="21">
        <f>VLOOKUP(D135,'Impact Model'!$D$15:$N$340,2,FALSE)</f>
        <v>0</v>
      </c>
      <c r="F135" s="21" t="e">
        <f t="array" ref="F135">INDEX('Impact Model'!$D$15:$F$340,MATCH(D135&amp;E135,'Impact Model'!$D$15:$D$340&amp;'Impact Model'!$E$15:$E$340,0),3)</f>
        <v>#N/A</v>
      </c>
      <c r="G135" s="99"/>
      <c r="H135" s="98"/>
      <c r="I135" s="99"/>
      <c r="J135" s="149" t="s">
        <v>80</v>
      </c>
      <c r="K135" s="149" t="s">
        <v>92</v>
      </c>
      <c r="L135" s="150" t="b">
        <f>IF(K135="Finite end point","Continue to Column M",IF(K135="Five yearly time-step","Switch to Offset Model_B"))</f>
        <v>0</v>
      </c>
      <c r="M135" s="75"/>
      <c r="N135" s="75"/>
      <c r="O135" s="75"/>
      <c r="P135" s="4" t="str">
        <f>IF(K135="Finite end point",IFERROR(IF(ISBLANK(O135),"",((IF($J135="Low confidence &gt;50% &lt;75%",(IF(N135&lt;$G135,N135/$G135,1)-IF(M135&lt;$G135,M135/$G135,1))*0.62,IF($J135="Confident 75-90%",(IF(N135&lt;$G135,N135/$G135,1)-IF(M135&lt;$G135,M135/$G135,1))*0.825,IF($J135="Very confident &gt;90%",(IF(N135&lt;$G135,N135/$G135,1)-IF(M135&lt;$G135,M135/$G135,1))*0.955)))))/(1+$E$11)^O135)*(I135),"Not calculated"),"Not calculated")</f>
        <v>Not calculated</v>
      </c>
      <c r="Q135" s="4" t="e">
        <f t="array" ref="Q135">INDEX('Impact Model'!$D$15:$N$340,MATCH(D135&amp;E135,'Impact Model'!$D$15:$D$340&amp;'Impact Model'!$E$15:$E$340,0),9)</f>
        <v>#N/A</v>
      </c>
      <c r="R135" s="4" t="str">
        <f>IF(K135="Choose option", "Not calculated",IF(K135="Finite end point",SUM(P135:Q135),IF(COUNTIF(#REF!,"&gt;=0")&lt;1,INDEX(#REF!,1,COUNT(#REF!)),INDEX(#REF!,1,MATCH(TRUE,INDEX(#REF!&gt;=0,1,0),)))))</f>
        <v>Not calculated</v>
      </c>
      <c r="S135" s="16"/>
      <c r="T135" s="4" t="str">
        <f>IF(R135="Not calculated","Not calculated",SUM(R135:R139)/ROUND(COUNTIF(R135:R139,"&gt;0")+COUNTIF(R135:R139,"&lt;0"),0))</f>
        <v>Not calculated</v>
      </c>
      <c r="U135" s="120"/>
      <c r="AF135" s="32"/>
      <c r="AG135" s="27"/>
      <c r="BF135" s="32"/>
    </row>
    <row r="136" spans="2:58" ht="44.1" customHeight="1" thickBot="1" x14ac:dyDescent="0.3">
      <c r="B136" s="17"/>
      <c r="C136" s="17"/>
      <c r="D136" s="11" t="str">
        <f>CONCATENATE($B135,"b")</f>
        <v>1.16b</v>
      </c>
      <c r="E136" s="21">
        <f>VLOOKUP(D136,'Impact Model'!$D$15:$N$340,2,FALSE)</f>
        <v>0</v>
      </c>
      <c r="F136" s="21" t="e">
        <f t="array" ref="F136">INDEX('Impact Model'!$D$15:$F$340,MATCH(D136&amp;E136,'Impact Model'!$D$15:$D$340&amp;'Impact Model'!$E$15:$E$340,0),3)</f>
        <v>#N/A</v>
      </c>
      <c r="G136" s="99"/>
      <c r="H136" s="98"/>
      <c r="I136" s="99"/>
      <c r="J136" s="149" t="s">
        <v>80</v>
      </c>
      <c r="K136" s="149" t="s">
        <v>92</v>
      </c>
      <c r="L136" s="150" t="b">
        <f t="shared" ref="L136:L139" si="28">IF(K136="Finite end point","Continue to Column M",IF(K136="Five yearly time-step","Switch to Offset Model_B"))</f>
        <v>0</v>
      </c>
      <c r="M136" s="75"/>
      <c r="N136" s="75"/>
      <c r="O136" s="75"/>
      <c r="P136" s="4" t="str">
        <f t="shared" ref="P136:P139" si="29">IF(K136="Finite end point",IFERROR(IF(ISBLANK(O136),"",((IF($J136="Low confidence &gt;50% &lt;75%",(IF(N136&lt;$G136,N136/$G136,1)-IF(M136&lt;$G136,M136/$G136,1))*0.62,IF($J136="Confident 75-90%",(IF(N136&lt;$G136,N136/$G136,1)-IF(M136&lt;$G136,M136/$G136,1))*0.825,IF($J136="Very confident &gt;90%",(IF(N136&lt;$G136,N136/$G136,1)-IF(M136&lt;$G136,M136/$G136,1))*0.955)))))/(1+$E$11)^O136)*(I136),"Not calculated"),"Not calculated")</f>
        <v>Not calculated</v>
      </c>
      <c r="Q136" s="4" t="e">
        <f t="array" ref="Q136">INDEX('Impact Model'!$D$15:$N$340,MATCH(D136&amp;E136,'Impact Model'!$D$15:$D$340&amp;'Impact Model'!$E$15:$E$340,0),9)</f>
        <v>#N/A</v>
      </c>
      <c r="R136" s="4" t="str">
        <f>IF(K136="Choose option", "Not calculated",IF(K136="Finite end point",SUM(P136:Q136),IF(COUNTIF(#REF!,"&gt;=0")&lt;1,INDEX(#REF!,1,COUNT(#REF!)),INDEX(#REF!,1,MATCH(TRUE,INDEX(#REF!&gt;=0,1,0),)))))</f>
        <v>Not calculated</v>
      </c>
      <c r="S136" s="18"/>
      <c r="T136" s="3"/>
      <c r="AF136" s="13"/>
      <c r="AG136"/>
      <c r="BF136" s="13"/>
    </row>
    <row r="137" spans="2:58" ht="44.1" customHeight="1" thickBot="1" x14ac:dyDescent="0.3">
      <c r="B137" s="19"/>
      <c r="C137" s="19"/>
      <c r="D137" s="11" t="str">
        <f>CONCATENATE($B135,"c")</f>
        <v>1.16c</v>
      </c>
      <c r="E137" s="21">
        <f>VLOOKUP(D137,'Impact Model'!$D$15:$N$340,2,FALSE)</f>
        <v>0</v>
      </c>
      <c r="F137" s="21" t="e">
        <f t="array" ref="F137">INDEX('Impact Model'!$D$15:$F$340,MATCH(D137&amp;E137,'Impact Model'!$D$15:$D$340&amp;'Impact Model'!$E$15:$E$340,0),3)</f>
        <v>#N/A</v>
      </c>
      <c r="G137" s="99"/>
      <c r="H137" s="98"/>
      <c r="I137" s="99"/>
      <c r="J137" s="149" t="s">
        <v>80</v>
      </c>
      <c r="K137" s="149" t="s">
        <v>92</v>
      </c>
      <c r="L137" s="150" t="b">
        <f t="shared" si="28"/>
        <v>0</v>
      </c>
      <c r="M137" s="75"/>
      <c r="N137" s="75"/>
      <c r="O137" s="75"/>
      <c r="P137" s="4" t="str">
        <f t="shared" si="29"/>
        <v>Not calculated</v>
      </c>
      <c r="Q137" s="4" t="e">
        <f t="array" ref="Q137">INDEX('Impact Model'!$D$15:$N$340,MATCH(D137&amp;E137,'Impact Model'!$D$15:$D$340&amp;'Impact Model'!$E$15:$E$340,0),9)</f>
        <v>#N/A</v>
      </c>
      <c r="R137" s="4" t="str">
        <f>IF(K137="Choose option", "Not calculated",IF(K137="Finite end point",SUM(P137:Q137),IF(COUNTIF(#REF!,"&gt;=0")&lt;1,INDEX(#REF!,1,COUNT(#REF!)),INDEX(#REF!,1,MATCH(TRUE,INDEX(#REF!&gt;=0,1,0),)))))</f>
        <v>Not calculated</v>
      </c>
      <c r="S137" s="18"/>
      <c r="T137" s="128"/>
      <c r="AF137" s="13"/>
      <c r="AG137"/>
      <c r="BF137" s="13"/>
    </row>
    <row r="138" spans="2:58" ht="44.1" customHeight="1" thickBot="1" x14ac:dyDescent="0.3">
      <c r="B138" s="19"/>
      <c r="C138" s="19"/>
      <c r="D138" s="11" t="str">
        <f>CONCATENATE($B135,"d")</f>
        <v>1.16d</v>
      </c>
      <c r="E138" s="21">
        <f>VLOOKUP(D138,'Impact Model'!$D$15:$N$340,2,FALSE)</f>
        <v>0</v>
      </c>
      <c r="F138" s="21" t="e">
        <f t="array" ref="F138">INDEX('Impact Model'!$D$15:$F$340,MATCH(D138&amp;E138,'Impact Model'!$D$15:$D$340&amp;'Impact Model'!$E$15:$E$340,0),3)</f>
        <v>#N/A</v>
      </c>
      <c r="G138" s="99"/>
      <c r="H138" s="98"/>
      <c r="I138" s="99"/>
      <c r="J138" s="149" t="s">
        <v>80</v>
      </c>
      <c r="K138" s="149" t="s">
        <v>92</v>
      </c>
      <c r="L138" s="150" t="b">
        <f t="shared" si="28"/>
        <v>0</v>
      </c>
      <c r="M138" s="75"/>
      <c r="N138" s="75"/>
      <c r="O138" s="75"/>
      <c r="P138" s="4" t="str">
        <f t="shared" si="29"/>
        <v>Not calculated</v>
      </c>
      <c r="Q138" s="4" t="e">
        <f t="array" ref="Q138">INDEX('Impact Model'!$D$15:$N$340,MATCH(D138&amp;E138,'Impact Model'!$D$15:$D$340&amp;'Impact Model'!$E$15:$E$340,0),9)</f>
        <v>#N/A</v>
      </c>
      <c r="R138" s="4" t="str">
        <f>IF(K138="Choose option", "Not calculated",IF(K138="Finite end point",SUM(P138:Q138),IF(COUNTIF(#REF!,"&gt;=0")&lt;1,INDEX(#REF!,1,COUNT(#REF!)),INDEX(#REF!,1,MATCH(TRUE,INDEX(#REF!&gt;=0,1,0),)))))</f>
        <v>Not calculated</v>
      </c>
      <c r="S138" s="18"/>
      <c r="T138" s="3"/>
      <c r="AF138" s="13"/>
      <c r="AG138"/>
      <c r="BF138" s="13"/>
    </row>
    <row r="139" spans="2:58" ht="44.1" customHeight="1" thickBot="1" x14ac:dyDescent="0.3">
      <c r="B139" s="19"/>
      <c r="C139" s="19"/>
      <c r="D139" s="11" t="str">
        <f>CONCATENATE($B135,"e")</f>
        <v>1.16e</v>
      </c>
      <c r="E139" s="21">
        <f>VLOOKUP(D139,'Impact Model'!$D$15:$N$340,2,FALSE)</f>
        <v>0</v>
      </c>
      <c r="F139" s="21" t="e">
        <f t="array" ref="F139">INDEX('Impact Model'!$D$15:$F$340,MATCH(D139&amp;E139,'Impact Model'!$D$15:$D$340&amp;'Impact Model'!$E$15:$E$340,0),3)</f>
        <v>#N/A</v>
      </c>
      <c r="G139" s="99"/>
      <c r="H139" s="98"/>
      <c r="I139" s="99"/>
      <c r="J139" s="149" t="s">
        <v>80</v>
      </c>
      <c r="K139" s="149" t="s">
        <v>92</v>
      </c>
      <c r="L139" s="150" t="b">
        <f t="shared" si="28"/>
        <v>0</v>
      </c>
      <c r="M139" s="75"/>
      <c r="N139" s="75"/>
      <c r="O139" s="75"/>
      <c r="P139" s="4" t="str">
        <f t="shared" si="29"/>
        <v>Not calculated</v>
      </c>
      <c r="Q139" s="4" t="e">
        <f t="array" ref="Q139">INDEX('Impact Model'!$D$15:$N$340,MATCH(D139&amp;E139,'Impact Model'!$D$15:$D$340&amp;'Impact Model'!$E$15:$E$340,0),9)</f>
        <v>#N/A</v>
      </c>
      <c r="R139" s="4" t="str">
        <f>IF(K139="Choose option", "Not calculated",IF(K139="Finite end point",SUM(P139:Q139),IF(COUNTIF(#REF!,"&gt;=0")&lt;1,INDEX(#REF!,1,COUNT(#REF!)),INDEX(#REF!,1,MATCH(TRUE,INDEX(#REF!&gt;=0,1,0),)))))</f>
        <v>Not calculated</v>
      </c>
      <c r="S139" s="18"/>
      <c r="T139" s="3"/>
      <c r="AF139" s="13"/>
      <c r="AG139"/>
      <c r="BF139" s="13"/>
    </row>
    <row r="140" spans="2:58" ht="15.95" customHeight="1" thickBot="1" x14ac:dyDescent="0.3"/>
    <row r="141" spans="2:58" s="64" customFormat="1" ht="108" customHeight="1" x14ac:dyDescent="0.3">
      <c r="B141" s="12"/>
      <c r="C141" s="185" t="s">
        <v>56</v>
      </c>
      <c r="D141" s="186"/>
      <c r="E141" s="186"/>
      <c r="F141" s="186"/>
      <c r="G141" s="187"/>
      <c r="H141" s="185" t="s">
        <v>71</v>
      </c>
      <c r="I141" s="186"/>
      <c r="J141" s="187"/>
      <c r="K141" s="188" t="s">
        <v>53</v>
      </c>
      <c r="L141" s="189"/>
      <c r="M141" s="185" t="s">
        <v>93</v>
      </c>
      <c r="N141" s="186"/>
      <c r="O141" s="186"/>
      <c r="P141" s="186"/>
      <c r="Q141" s="186"/>
      <c r="R141" s="187"/>
      <c r="T141" s="103" t="s">
        <v>59</v>
      </c>
      <c r="AG141" s="27"/>
      <c r="BF141" s="73"/>
    </row>
    <row r="142" spans="2:58" s="64" customFormat="1" ht="62.1" customHeight="1" thickBot="1" x14ac:dyDescent="0.3">
      <c r="C142" s="155" t="s">
        <v>6</v>
      </c>
      <c r="D142" s="192" t="s">
        <v>7</v>
      </c>
      <c r="E142" s="193"/>
      <c r="F142" s="34" t="s">
        <v>31</v>
      </c>
      <c r="G142" s="74" t="s">
        <v>37</v>
      </c>
      <c r="H142" s="33" t="s">
        <v>68</v>
      </c>
      <c r="I142" s="34" t="s">
        <v>23</v>
      </c>
      <c r="J142" s="22" t="s">
        <v>29</v>
      </c>
      <c r="K142" s="190"/>
      <c r="L142" s="191"/>
      <c r="M142" s="156" t="s">
        <v>99</v>
      </c>
      <c r="N142" s="156" t="s">
        <v>100</v>
      </c>
      <c r="O142" s="33" t="s">
        <v>54</v>
      </c>
      <c r="P142" s="34" t="s">
        <v>73</v>
      </c>
      <c r="Q142" s="35" t="s">
        <v>74</v>
      </c>
      <c r="R142" s="74" t="s">
        <v>60</v>
      </c>
      <c r="S142" s="15"/>
      <c r="T142" s="102" t="s">
        <v>61</v>
      </c>
      <c r="AF142" s="15"/>
      <c r="AG142" s="27"/>
      <c r="BF142" s="15"/>
    </row>
    <row r="143" spans="2:58" s="64" customFormat="1" ht="44.1" customHeight="1" thickBot="1" x14ac:dyDescent="0.3">
      <c r="B143" s="11" t="str">
        <f>CONCATENATE($B$11+0.17)</f>
        <v>1.17</v>
      </c>
      <c r="C143" s="21">
        <f>VLOOKUP(B143,'Impact Model'!$B$15:$N$340,2,FALSE)</f>
        <v>0</v>
      </c>
      <c r="D143" s="11" t="str">
        <f>CONCATENATE($B143,"a")</f>
        <v>1.17a</v>
      </c>
      <c r="E143" s="21">
        <f>VLOOKUP(D143,'Impact Model'!$D$15:$N$340,2,FALSE)</f>
        <v>0</v>
      </c>
      <c r="F143" s="21" t="e">
        <f t="array" ref="F143">INDEX('Impact Model'!$D$15:$F$340,MATCH(D143&amp;E143,'Impact Model'!$D$15:$D$340&amp;'Impact Model'!$E$15:$E$340,0),3)</f>
        <v>#N/A</v>
      </c>
      <c r="G143" s="99"/>
      <c r="H143" s="98"/>
      <c r="I143" s="99"/>
      <c r="J143" s="149" t="s">
        <v>80</v>
      </c>
      <c r="K143" s="149" t="s">
        <v>92</v>
      </c>
      <c r="L143" s="150" t="b">
        <f>IF(K143="Finite end point","Continue to Column M",IF(K143="Five yearly time-step","Switch to Offset Model_B"))</f>
        <v>0</v>
      </c>
      <c r="M143" s="75"/>
      <c r="N143" s="75"/>
      <c r="O143" s="75"/>
      <c r="P143" s="4" t="str">
        <f>IF(K143="Finite end point",IFERROR(IF(ISBLANK(O143),"",((IF($J143="Low confidence &gt;50% &lt;75%",(IF(N143&lt;$G143,N143/$G143,1)-IF(M143&lt;$G143,M143/$G143,1))*0.62,IF($J143="Confident 75-90%",(IF(N143&lt;$G143,N143/$G143,1)-IF(M143&lt;$G143,M143/$G143,1))*0.825,IF($J143="Very confident &gt;90%",(IF(N143&lt;$G143,N143/$G143,1)-IF(M143&lt;$G143,M143/$G143,1))*0.955)))))/(1+$E$11)^O143)*(I143),"Not calculated"),"Not calculated")</f>
        <v>Not calculated</v>
      </c>
      <c r="Q143" s="4" t="e">
        <f t="array" ref="Q143">INDEX('Impact Model'!$D$15:$N$340,MATCH(D143&amp;E143,'Impact Model'!$D$15:$D$340&amp;'Impact Model'!$E$15:$E$340,0),9)</f>
        <v>#N/A</v>
      </c>
      <c r="R143" s="4" t="str">
        <f>IF(K143="Choose option", "Not calculated",IF(K143="Finite end point",SUM(P143:Q143),IF(COUNTIF(#REF!,"&gt;=0")&lt;1,INDEX(#REF!,1,COUNT(#REF!)),INDEX(#REF!,1,MATCH(TRUE,INDEX(#REF!&gt;=0,1,0),)))))</f>
        <v>Not calculated</v>
      </c>
      <c r="S143" s="16"/>
      <c r="T143" s="4" t="str">
        <f>IF(R143="Not calculated","Not calculated",SUM(R143:R147)/ROUND(COUNTIF(R143:R147,"&gt;0")+COUNTIF(R143:R147,"&lt;0"),0))</f>
        <v>Not calculated</v>
      </c>
      <c r="U143" s="120"/>
      <c r="AF143" s="32"/>
      <c r="AG143" s="27"/>
      <c r="BF143" s="32"/>
    </row>
    <row r="144" spans="2:58" ht="44.1" customHeight="1" thickBot="1" x14ac:dyDescent="0.3">
      <c r="B144" s="17"/>
      <c r="C144" s="17"/>
      <c r="D144" s="11" t="str">
        <f>CONCATENATE($B143,"b")</f>
        <v>1.17b</v>
      </c>
      <c r="E144" s="21">
        <f>VLOOKUP(D144,'Impact Model'!$D$15:$N$340,2,FALSE)</f>
        <v>0</v>
      </c>
      <c r="F144" s="21" t="e">
        <f t="array" ref="F144">INDEX('Impact Model'!$D$15:$F$340,MATCH(D144&amp;E144,'Impact Model'!$D$15:$D$340&amp;'Impact Model'!$E$15:$E$340,0),3)</f>
        <v>#N/A</v>
      </c>
      <c r="G144" s="99"/>
      <c r="H144" s="98"/>
      <c r="I144" s="99"/>
      <c r="J144" s="149" t="s">
        <v>80</v>
      </c>
      <c r="K144" s="149" t="s">
        <v>92</v>
      </c>
      <c r="L144" s="150" t="b">
        <f t="shared" ref="L144:L147" si="30">IF(K144="Finite end point","Continue to Column M",IF(K144="Five yearly time-step","Switch to Offset Model_B"))</f>
        <v>0</v>
      </c>
      <c r="M144" s="75"/>
      <c r="N144" s="75"/>
      <c r="O144" s="75"/>
      <c r="P144" s="4" t="str">
        <f t="shared" ref="P144:P147" si="31">IF(K144="Finite end point",IFERROR(IF(ISBLANK(O144),"",((IF($J144="Low confidence &gt;50% &lt;75%",(IF(N144&lt;$G144,N144/$G144,1)-IF(M144&lt;$G144,M144/$G144,1))*0.62,IF($J144="Confident 75-90%",(IF(N144&lt;$G144,N144/$G144,1)-IF(M144&lt;$G144,M144/$G144,1))*0.825,IF($J144="Very confident &gt;90%",(IF(N144&lt;$G144,N144/$G144,1)-IF(M144&lt;$G144,M144/$G144,1))*0.955)))))/(1+$E$11)^O144)*(I144),"Not calculated"),"Not calculated")</f>
        <v>Not calculated</v>
      </c>
      <c r="Q144" s="4" t="e">
        <f t="array" ref="Q144">INDEX('Impact Model'!$D$15:$N$340,MATCH(D144&amp;E144,'Impact Model'!$D$15:$D$340&amp;'Impact Model'!$E$15:$E$340,0),9)</f>
        <v>#N/A</v>
      </c>
      <c r="R144" s="4" t="str">
        <f>IF(K144="Choose option", "Not calculated",IF(K144="Finite end point",SUM(P144:Q144),IF(COUNTIF(#REF!,"&gt;=0")&lt;1,INDEX(#REF!,1,COUNT(#REF!)),INDEX(#REF!,1,MATCH(TRUE,INDEX(#REF!&gt;=0,1,0),)))))</f>
        <v>Not calculated</v>
      </c>
      <c r="S144" s="18"/>
      <c r="T144" s="3"/>
      <c r="AF144" s="13"/>
      <c r="AG144"/>
      <c r="BF144" s="13"/>
    </row>
    <row r="145" spans="2:58" ht="44.1" customHeight="1" thickBot="1" x14ac:dyDescent="0.3">
      <c r="B145" s="19"/>
      <c r="C145" s="19"/>
      <c r="D145" s="11" t="str">
        <f>CONCATENATE($B143,"c")</f>
        <v>1.17c</v>
      </c>
      <c r="E145" s="21">
        <f>VLOOKUP(D145,'Impact Model'!$D$15:$N$340,2,FALSE)</f>
        <v>0</v>
      </c>
      <c r="F145" s="21" t="e">
        <f t="array" ref="F145">INDEX('Impact Model'!$D$15:$F$340,MATCH(D145&amp;E145,'Impact Model'!$D$15:$D$340&amp;'Impact Model'!$E$15:$E$340,0),3)</f>
        <v>#N/A</v>
      </c>
      <c r="G145" s="99"/>
      <c r="H145" s="98"/>
      <c r="I145" s="99"/>
      <c r="J145" s="149" t="s">
        <v>80</v>
      </c>
      <c r="K145" s="149" t="s">
        <v>92</v>
      </c>
      <c r="L145" s="150" t="b">
        <f t="shared" si="30"/>
        <v>0</v>
      </c>
      <c r="M145" s="75"/>
      <c r="N145" s="75"/>
      <c r="O145" s="75"/>
      <c r="P145" s="4" t="str">
        <f t="shared" si="31"/>
        <v>Not calculated</v>
      </c>
      <c r="Q145" s="4" t="e">
        <f t="array" ref="Q145">INDEX('Impact Model'!$D$15:$N$340,MATCH(D145&amp;E145,'Impact Model'!$D$15:$D$340&amp;'Impact Model'!$E$15:$E$340,0),9)</f>
        <v>#N/A</v>
      </c>
      <c r="R145" s="4" t="str">
        <f>IF(K145="Choose option", "Not calculated",IF(K145="Finite end point",SUM(P145:Q145),IF(COUNTIF(#REF!,"&gt;=0")&lt;1,INDEX(#REF!,1,COUNT(#REF!)),INDEX(#REF!,1,MATCH(TRUE,INDEX(#REF!&gt;=0,1,0),)))))</f>
        <v>Not calculated</v>
      </c>
      <c r="S145" s="18"/>
      <c r="T145" s="128"/>
      <c r="AF145" s="13"/>
      <c r="AG145"/>
      <c r="BF145" s="13"/>
    </row>
    <row r="146" spans="2:58" ht="44.1" customHeight="1" thickBot="1" x14ac:dyDescent="0.3">
      <c r="B146" s="19"/>
      <c r="C146" s="19"/>
      <c r="D146" s="11" t="str">
        <f>CONCATENATE($B143,"d")</f>
        <v>1.17d</v>
      </c>
      <c r="E146" s="21">
        <f>VLOOKUP(D146,'Impact Model'!$D$15:$N$340,2,FALSE)</f>
        <v>0</v>
      </c>
      <c r="F146" s="21" t="e">
        <f t="array" ref="F146">INDEX('Impact Model'!$D$15:$F$340,MATCH(D146&amp;E146,'Impact Model'!$D$15:$D$340&amp;'Impact Model'!$E$15:$E$340,0),3)</f>
        <v>#N/A</v>
      </c>
      <c r="G146" s="99"/>
      <c r="H146" s="98"/>
      <c r="I146" s="99"/>
      <c r="J146" s="149" t="s">
        <v>80</v>
      </c>
      <c r="K146" s="149" t="s">
        <v>92</v>
      </c>
      <c r="L146" s="150" t="b">
        <f t="shared" si="30"/>
        <v>0</v>
      </c>
      <c r="M146" s="75"/>
      <c r="N146" s="75"/>
      <c r="O146" s="75"/>
      <c r="P146" s="4" t="str">
        <f t="shared" si="31"/>
        <v>Not calculated</v>
      </c>
      <c r="Q146" s="4" t="e">
        <f t="array" ref="Q146">INDEX('Impact Model'!$D$15:$N$340,MATCH(D146&amp;E146,'Impact Model'!$D$15:$D$340&amp;'Impact Model'!$E$15:$E$340,0),9)</f>
        <v>#N/A</v>
      </c>
      <c r="R146" s="4" t="str">
        <f>IF(K146="Choose option", "Not calculated",IF(K146="Finite end point",SUM(P146:Q146),IF(COUNTIF(#REF!,"&gt;=0")&lt;1,INDEX(#REF!,1,COUNT(#REF!)),INDEX(#REF!,1,MATCH(TRUE,INDEX(#REF!&gt;=0,1,0),)))))</f>
        <v>Not calculated</v>
      </c>
      <c r="S146" s="18"/>
      <c r="T146" s="3"/>
      <c r="AF146" s="13"/>
      <c r="AG146"/>
      <c r="BF146" s="13"/>
    </row>
    <row r="147" spans="2:58" ht="44.1" customHeight="1" thickBot="1" x14ac:dyDescent="0.3">
      <c r="B147" s="19"/>
      <c r="C147" s="19"/>
      <c r="D147" s="11" t="str">
        <f>CONCATENATE($B143,"e")</f>
        <v>1.17e</v>
      </c>
      <c r="E147" s="21">
        <f>VLOOKUP(D147,'Impact Model'!$D$15:$N$340,2,FALSE)</f>
        <v>0</v>
      </c>
      <c r="F147" s="21" t="e">
        <f t="array" ref="F147">INDEX('Impact Model'!$D$15:$F$340,MATCH(D147&amp;E147,'Impact Model'!$D$15:$D$340&amp;'Impact Model'!$E$15:$E$340,0),3)</f>
        <v>#N/A</v>
      </c>
      <c r="G147" s="99"/>
      <c r="H147" s="98"/>
      <c r="I147" s="99"/>
      <c r="J147" s="149" t="s">
        <v>80</v>
      </c>
      <c r="K147" s="149" t="s">
        <v>92</v>
      </c>
      <c r="L147" s="150" t="b">
        <f t="shared" si="30"/>
        <v>0</v>
      </c>
      <c r="M147" s="75"/>
      <c r="N147" s="75"/>
      <c r="O147" s="75"/>
      <c r="P147" s="4" t="str">
        <f t="shared" si="31"/>
        <v>Not calculated</v>
      </c>
      <c r="Q147" s="4" t="e">
        <f t="array" ref="Q147">INDEX('Impact Model'!$D$15:$N$340,MATCH(D147&amp;E147,'Impact Model'!$D$15:$D$340&amp;'Impact Model'!$E$15:$E$340,0),9)</f>
        <v>#N/A</v>
      </c>
      <c r="R147" s="4" t="str">
        <f>IF(K147="Choose option", "Not calculated",IF(K147="Finite end point",SUM(P147:Q147),IF(COUNTIF(#REF!,"&gt;=0")&lt;1,INDEX(#REF!,1,COUNT(#REF!)),INDEX(#REF!,1,MATCH(TRUE,INDEX(#REF!&gt;=0,1,0),)))))</f>
        <v>Not calculated</v>
      </c>
      <c r="S147" s="18"/>
      <c r="T147" s="3"/>
      <c r="AF147" s="13"/>
      <c r="AG147"/>
      <c r="BF147" s="13"/>
    </row>
    <row r="148" spans="2:58" ht="15.95" customHeight="1" thickBot="1" x14ac:dyDescent="0.3"/>
    <row r="149" spans="2:58" s="64" customFormat="1" ht="108" customHeight="1" x14ac:dyDescent="0.3">
      <c r="B149" s="12"/>
      <c r="C149" s="185" t="s">
        <v>56</v>
      </c>
      <c r="D149" s="186"/>
      <c r="E149" s="186"/>
      <c r="F149" s="186"/>
      <c r="G149" s="187"/>
      <c r="H149" s="185" t="s">
        <v>71</v>
      </c>
      <c r="I149" s="186"/>
      <c r="J149" s="187"/>
      <c r="K149" s="188" t="s">
        <v>53</v>
      </c>
      <c r="L149" s="189"/>
      <c r="M149" s="185" t="s">
        <v>93</v>
      </c>
      <c r="N149" s="186"/>
      <c r="O149" s="186"/>
      <c r="P149" s="186"/>
      <c r="Q149" s="186"/>
      <c r="R149" s="187"/>
      <c r="T149" s="103" t="s">
        <v>59</v>
      </c>
      <c r="AG149" s="27"/>
      <c r="BF149" s="73"/>
    </row>
    <row r="150" spans="2:58" s="64" customFormat="1" ht="62.1" customHeight="1" thickBot="1" x14ac:dyDescent="0.3">
      <c r="C150" s="155" t="s">
        <v>6</v>
      </c>
      <c r="D150" s="192" t="s">
        <v>7</v>
      </c>
      <c r="E150" s="193"/>
      <c r="F150" s="34" t="s">
        <v>31</v>
      </c>
      <c r="G150" s="74" t="s">
        <v>37</v>
      </c>
      <c r="H150" s="33" t="s">
        <v>68</v>
      </c>
      <c r="I150" s="34" t="s">
        <v>23</v>
      </c>
      <c r="J150" s="22" t="s">
        <v>29</v>
      </c>
      <c r="K150" s="190"/>
      <c r="L150" s="191"/>
      <c r="M150" s="156" t="s">
        <v>99</v>
      </c>
      <c r="N150" s="156" t="s">
        <v>100</v>
      </c>
      <c r="O150" s="33" t="s">
        <v>54</v>
      </c>
      <c r="P150" s="34" t="s">
        <v>73</v>
      </c>
      <c r="Q150" s="35" t="s">
        <v>74</v>
      </c>
      <c r="R150" s="74" t="s">
        <v>60</v>
      </c>
      <c r="S150" s="15"/>
      <c r="T150" s="102" t="s">
        <v>61</v>
      </c>
      <c r="AF150" s="15"/>
      <c r="AG150" s="27"/>
      <c r="BF150" s="15"/>
    </row>
    <row r="151" spans="2:58" s="64" customFormat="1" ht="44.1" customHeight="1" thickBot="1" x14ac:dyDescent="0.3">
      <c r="B151" s="11" t="str">
        <f>CONCATENATE($B$11+0.18)</f>
        <v>1.18</v>
      </c>
      <c r="C151" s="21">
        <f>VLOOKUP(B151,'Impact Model'!$B$15:$N$340,2,FALSE)</f>
        <v>0</v>
      </c>
      <c r="D151" s="11" t="str">
        <f>CONCATENATE($B151,"a")</f>
        <v>1.18a</v>
      </c>
      <c r="E151" s="21">
        <f>VLOOKUP(D151,'Impact Model'!$D$15:$N$340,2,FALSE)</f>
        <v>0</v>
      </c>
      <c r="F151" s="21" t="e">
        <f t="array" ref="F151">INDEX('Impact Model'!$D$15:$F$340,MATCH(D151&amp;E151,'Impact Model'!$D$15:$D$340&amp;'Impact Model'!$E$15:$E$340,0),3)</f>
        <v>#N/A</v>
      </c>
      <c r="G151" s="99"/>
      <c r="H151" s="98"/>
      <c r="I151" s="99"/>
      <c r="J151" s="149" t="s">
        <v>80</v>
      </c>
      <c r="K151" s="149" t="s">
        <v>92</v>
      </c>
      <c r="L151" s="150" t="b">
        <f>IF(K151="Finite end point","Continue to Column M",IF(K151="Five yearly time-step","Switch to Offset Model_B"))</f>
        <v>0</v>
      </c>
      <c r="M151" s="75"/>
      <c r="N151" s="75"/>
      <c r="O151" s="75"/>
      <c r="P151" s="4" t="str">
        <f>IF(K151="Finite end point",IFERROR(IF(ISBLANK(O151),"",((IF($J151="Low confidence &gt;50% &lt;75%",(IF(N151&lt;$G151,N151/$G151,1)-IF(M151&lt;$G151,M151/$G151,1))*0.62,IF($J151="Confident 75-90%",(IF(N151&lt;$G151,N151/$G151,1)-IF(M151&lt;$G151,M151/$G151,1))*0.825,IF($J151="Very confident &gt;90%",(IF(N151&lt;$G151,N151/$G151,1)-IF(M151&lt;$G151,M151/$G151,1))*0.955)))))/(1+$E$11)^O151)*(I151),"Not calculated"),"Not calculated")</f>
        <v>Not calculated</v>
      </c>
      <c r="Q151" s="4" t="e">
        <f t="array" ref="Q151">INDEX('Impact Model'!$D$15:$N$340,MATCH(D151&amp;E151,'Impact Model'!$D$15:$D$340&amp;'Impact Model'!$E$15:$E$340,0),9)</f>
        <v>#N/A</v>
      </c>
      <c r="R151" s="4" t="str">
        <f>IF(K151="Choose option", "Not calculated",IF(K151="Finite end point",SUM(P151:Q151),IF(COUNTIF(#REF!,"&gt;=0")&lt;1,INDEX(#REF!,1,COUNT(#REF!)),INDEX(#REF!,1,MATCH(TRUE,INDEX(#REF!&gt;=0,1,0),)))))</f>
        <v>Not calculated</v>
      </c>
      <c r="S151" s="16"/>
      <c r="T151" s="4" t="str">
        <f>IF(R151="Not calculated","Not calculated",SUM(R151:R155)/ROUND(COUNTIF(R151:R155,"&gt;0")+COUNTIF(R151:R155,"&lt;0"),0))</f>
        <v>Not calculated</v>
      </c>
      <c r="U151" s="120"/>
      <c r="AF151" s="32"/>
      <c r="AG151" s="27"/>
      <c r="BF151" s="32"/>
    </row>
    <row r="152" spans="2:58" ht="44.1" customHeight="1" thickBot="1" x14ac:dyDescent="0.3">
      <c r="B152" s="17"/>
      <c r="C152" s="17"/>
      <c r="D152" s="11" t="str">
        <f>CONCATENATE($B151,"b")</f>
        <v>1.18b</v>
      </c>
      <c r="E152" s="21">
        <f>VLOOKUP(D152,'Impact Model'!$D$15:$N$340,2,FALSE)</f>
        <v>0</v>
      </c>
      <c r="F152" s="21" t="e">
        <f t="array" ref="F152">INDEX('Impact Model'!$D$15:$F$340,MATCH(D152&amp;E152,'Impact Model'!$D$15:$D$340&amp;'Impact Model'!$E$15:$E$340,0),3)</f>
        <v>#N/A</v>
      </c>
      <c r="G152" s="99"/>
      <c r="H152" s="98"/>
      <c r="I152" s="99"/>
      <c r="J152" s="149" t="s">
        <v>80</v>
      </c>
      <c r="K152" s="149" t="s">
        <v>92</v>
      </c>
      <c r="L152" s="150" t="b">
        <f t="shared" ref="L152:L155" si="32">IF(K152="Finite end point","Continue to Column M",IF(K152="Five yearly time-step","Switch to Offset Model_B"))</f>
        <v>0</v>
      </c>
      <c r="M152" s="75"/>
      <c r="N152" s="75"/>
      <c r="O152" s="75"/>
      <c r="P152" s="4" t="str">
        <f t="shared" ref="P152:P155" si="33">IF(K152="Finite end point",IFERROR(IF(ISBLANK(O152),"",((IF($J152="Low confidence &gt;50% &lt;75%",(IF(N152&lt;$G152,N152/$G152,1)-IF(M152&lt;$G152,M152/$G152,1))*0.62,IF($J152="Confident 75-90%",(IF(N152&lt;$G152,N152/$G152,1)-IF(M152&lt;$G152,M152/$G152,1))*0.825,IF($J152="Very confident &gt;90%",(IF(N152&lt;$G152,N152/$G152,1)-IF(M152&lt;$G152,M152/$G152,1))*0.955)))))/(1+$E$11)^O152)*(I152),"Not calculated"),"Not calculated")</f>
        <v>Not calculated</v>
      </c>
      <c r="Q152" s="4" t="e">
        <f t="array" ref="Q152">INDEX('Impact Model'!$D$15:$N$340,MATCH(D152&amp;E152,'Impact Model'!$D$15:$D$340&amp;'Impact Model'!$E$15:$E$340,0),9)</f>
        <v>#N/A</v>
      </c>
      <c r="R152" s="4" t="str">
        <f>IF(K152="Choose option", "Not calculated",IF(K152="Finite end point",SUM(P152:Q152),IF(COUNTIF(#REF!,"&gt;=0")&lt;1,INDEX(#REF!,1,COUNT(#REF!)),INDEX(#REF!,1,MATCH(TRUE,INDEX(#REF!&gt;=0,1,0),)))))</f>
        <v>Not calculated</v>
      </c>
      <c r="S152" s="18"/>
      <c r="T152" s="3"/>
      <c r="AF152" s="13"/>
      <c r="AG152"/>
      <c r="BF152" s="13"/>
    </row>
    <row r="153" spans="2:58" ht="44.1" customHeight="1" thickBot="1" x14ac:dyDescent="0.3">
      <c r="B153" s="19"/>
      <c r="C153" s="19"/>
      <c r="D153" s="11" t="str">
        <f>CONCATENATE($B151,"c")</f>
        <v>1.18c</v>
      </c>
      <c r="E153" s="21">
        <f>VLOOKUP(D153,'Impact Model'!$D$15:$N$340,2,FALSE)</f>
        <v>0</v>
      </c>
      <c r="F153" s="21" t="e">
        <f t="array" ref="F153">INDEX('Impact Model'!$D$15:$F$340,MATCH(D153&amp;E153,'Impact Model'!$D$15:$D$340&amp;'Impact Model'!$E$15:$E$340,0),3)</f>
        <v>#N/A</v>
      </c>
      <c r="G153" s="99"/>
      <c r="H153" s="98"/>
      <c r="I153" s="99"/>
      <c r="J153" s="149" t="s">
        <v>80</v>
      </c>
      <c r="K153" s="149" t="s">
        <v>92</v>
      </c>
      <c r="L153" s="150" t="b">
        <f t="shared" si="32"/>
        <v>0</v>
      </c>
      <c r="M153" s="75"/>
      <c r="N153" s="75"/>
      <c r="O153" s="75"/>
      <c r="P153" s="4" t="str">
        <f t="shared" si="33"/>
        <v>Not calculated</v>
      </c>
      <c r="Q153" s="4" t="e">
        <f t="array" ref="Q153">INDEX('Impact Model'!$D$15:$N$340,MATCH(D153&amp;E153,'Impact Model'!$D$15:$D$340&amp;'Impact Model'!$E$15:$E$340,0),9)</f>
        <v>#N/A</v>
      </c>
      <c r="R153" s="4" t="str">
        <f>IF(K153="Choose option", "Not calculated",IF(K153="Finite end point",SUM(P153:Q153),IF(COUNTIF(#REF!,"&gt;=0")&lt;1,INDEX(#REF!,1,COUNT(#REF!)),INDEX(#REF!,1,MATCH(TRUE,INDEX(#REF!&gt;=0,1,0),)))))</f>
        <v>Not calculated</v>
      </c>
      <c r="S153" s="18"/>
      <c r="T153" s="128"/>
      <c r="AF153" s="13"/>
      <c r="AG153"/>
      <c r="BF153" s="13"/>
    </row>
    <row r="154" spans="2:58" ht="44.1" customHeight="1" thickBot="1" x14ac:dyDescent="0.3">
      <c r="B154" s="19"/>
      <c r="C154" s="19"/>
      <c r="D154" s="11" t="str">
        <f>CONCATENATE($B151,"d")</f>
        <v>1.18d</v>
      </c>
      <c r="E154" s="21">
        <f>VLOOKUP(D154,'Impact Model'!$D$15:$N$340,2,FALSE)</f>
        <v>0</v>
      </c>
      <c r="F154" s="21" t="e">
        <f t="array" ref="F154">INDEX('Impact Model'!$D$15:$F$340,MATCH(D154&amp;E154,'Impact Model'!$D$15:$D$340&amp;'Impact Model'!$E$15:$E$340,0),3)</f>
        <v>#N/A</v>
      </c>
      <c r="G154" s="99"/>
      <c r="H154" s="98"/>
      <c r="I154" s="99"/>
      <c r="J154" s="149" t="s">
        <v>80</v>
      </c>
      <c r="K154" s="149" t="s">
        <v>92</v>
      </c>
      <c r="L154" s="150" t="b">
        <f t="shared" si="32"/>
        <v>0</v>
      </c>
      <c r="M154" s="75"/>
      <c r="N154" s="75"/>
      <c r="O154" s="75"/>
      <c r="P154" s="4" t="str">
        <f t="shared" si="33"/>
        <v>Not calculated</v>
      </c>
      <c r="Q154" s="4" t="e">
        <f t="array" ref="Q154">INDEX('Impact Model'!$D$15:$N$340,MATCH(D154&amp;E154,'Impact Model'!$D$15:$D$340&amp;'Impact Model'!$E$15:$E$340,0),9)</f>
        <v>#N/A</v>
      </c>
      <c r="R154" s="4" t="str">
        <f>IF(K154="Choose option", "Not calculated",IF(K154="Finite end point",SUM(P154:Q154),IF(COUNTIF(#REF!,"&gt;=0")&lt;1,INDEX(#REF!,1,COUNT(#REF!)),INDEX(#REF!,1,MATCH(TRUE,INDEX(#REF!&gt;=0,1,0),)))))</f>
        <v>Not calculated</v>
      </c>
      <c r="S154" s="18"/>
      <c r="T154" s="3"/>
      <c r="AF154" s="13"/>
      <c r="AG154"/>
      <c r="BF154" s="13"/>
    </row>
    <row r="155" spans="2:58" ht="44.1" customHeight="1" thickBot="1" x14ac:dyDescent="0.3">
      <c r="B155" s="19"/>
      <c r="C155" s="19"/>
      <c r="D155" s="11" t="str">
        <f>CONCATENATE($B151,"e")</f>
        <v>1.18e</v>
      </c>
      <c r="E155" s="21">
        <f>VLOOKUP(D155,'Impact Model'!$D$15:$N$340,2,FALSE)</f>
        <v>0</v>
      </c>
      <c r="F155" s="21" t="e">
        <f t="array" ref="F155">INDEX('Impact Model'!$D$15:$F$340,MATCH(D155&amp;E155,'Impact Model'!$D$15:$D$340&amp;'Impact Model'!$E$15:$E$340,0),3)</f>
        <v>#N/A</v>
      </c>
      <c r="G155" s="99"/>
      <c r="H155" s="98"/>
      <c r="I155" s="99"/>
      <c r="J155" s="149" t="s">
        <v>80</v>
      </c>
      <c r="K155" s="149" t="s">
        <v>92</v>
      </c>
      <c r="L155" s="150" t="b">
        <f t="shared" si="32"/>
        <v>0</v>
      </c>
      <c r="M155" s="75"/>
      <c r="N155" s="75"/>
      <c r="O155" s="75"/>
      <c r="P155" s="4" t="str">
        <f t="shared" si="33"/>
        <v>Not calculated</v>
      </c>
      <c r="Q155" s="4" t="e">
        <f t="array" ref="Q155">INDEX('Impact Model'!$D$15:$N$340,MATCH(D155&amp;E155,'Impact Model'!$D$15:$D$340&amp;'Impact Model'!$E$15:$E$340,0),9)</f>
        <v>#N/A</v>
      </c>
      <c r="R155" s="4" t="str">
        <f>IF(K155="Choose option", "Not calculated",IF(K155="Finite end point",SUM(P155:Q155),IF(COUNTIF(#REF!,"&gt;=0")&lt;1,INDEX(#REF!,1,COUNT(#REF!)),INDEX(#REF!,1,MATCH(TRUE,INDEX(#REF!&gt;=0,1,0),)))))</f>
        <v>Not calculated</v>
      </c>
      <c r="S155" s="18"/>
      <c r="T155" s="3"/>
      <c r="AF155" s="13"/>
      <c r="AG155"/>
      <c r="BF155" s="13"/>
    </row>
    <row r="156" spans="2:58" ht="15.95" customHeight="1" thickBot="1" x14ac:dyDescent="0.3"/>
    <row r="157" spans="2:58" s="64" customFormat="1" ht="108" customHeight="1" x14ac:dyDescent="0.3">
      <c r="B157" s="12"/>
      <c r="C157" s="185" t="s">
        <v>56</v>
      </c>
      <c r="D157" s="186"/>
      <c r="E157" s="186"/>
      <c r="F157" s="186"/>
      <c r="G157" s="187"/>
      <c r="H157" s="185" t="s">
        <v>71</v>
      </c>
      <c r="I157" s="186"/>
      <c r="J157" s="187"/>
      <c r="K157" s="188" t="s">
        <v>53</v>
      </c>
      <c r="L157" s="189"/>
      <c r="M157" s="185" t="s">
        <v>93</v>
      </c>
      <c r="N157" s="186"/>
      <c r="O157" s="186"/>
      <c r="P157" s="186"/>
      <c r="Q157" s="186"/>
      <c r="R157" s="187"/>
      <c r="T157" s="103" t="s">
        <v>59</v>
      </c>
      <c r="AG157" s="27"/>
      <c r="BF157" s="73"/>
    </row>
    <row r="158" spans="2:58" s="64" customFormat="1" ht="62.1" customHeight="1" thickBot="1" x14ac:dyDescent="0.3">
      <c r="C158" s="155" t="s">
        <v>6</v>
      </c>
      <c r="D158" s="192" t="s">
        <v>7</v>
      </c>
      <c r="E158" s="193"/>
      <c r="F158" s="34" t="s">
        <v>31</v>
      </c>
      <c r="G158" s="74" t="s">
        <v>37</v>
      </c>
      <c r="H158" s="33" t="s">
        <v>68</v>
      </c>
      <c r="I158" s="34" t="s">
        <v>23</v>
      </c>
      <c r="J158" s="22" t="s">
        <v>29</v>
      </c>
      <c r="K158" s="190"/>
      <c r="L158" s="191"/>
      <c r="M158" s="156" t="s">
        <v>99</v>
      </c>
      <c r="N158" s="156" t="s">
        <v>100</v>
      </c>
      <c r="O158" s="33" t="s">
        <v>54</v>
      </c>
      <c r="P158" s="34" t="s">
        <v>73</v>
      </c>
      <c r="Q158" s="35" t="s">
        <v>74</v>
      </c>
      <c r="R158" s="74" t="s">
        <v>60</v>
      </c>
      <c r="S158" s="15"/>
      <c r="T158" s="102" t="s">
        <v>61</v>
      </c>
      <c r="AF158" s="15"/>
      <c r="AG158" s="27"/>
      <c r="BF158" s="15"/>
    </row>
    <row r="159" spans="2:58" s="64" customFormat="1" ht="44.1" customHeight="1" thickBot="1" x14ac:dyDescent="0.3">
      <c r="B159" s="11" t="str">
        <f>CONCATENATE($B$11+0.19)</f>
        <v>1.19</v>
      </c>
      <c r="C159" s="21">
        <f>VLOOKUP(B159,'Impact Model'!$B$15:$N$340,2,FALSE)</f>
        <v>0</v>
      </c>
      <c r="D159" s="11" t="str">
        <f>CONCATENATE($B159,"a")</f>
        <v>1.19a</v>
      </c>
      <c r="E159" s="21">
        <f>VLOOKUP(D159,'Impact Model'!$D$15:$N$340,2,FALSE)</f>
        <v>0</v>
      </c>
      <c r="F159" s="21" t="e">
        <f t="array" ref="F159">INDEX('Impact Model'!$D$15:$F$340,MATCH(D159&amp;E159,'Impact Model'!$D$15:$D$340&amp;'Impact Model'!$E$15:$E$340,0),3)</f>
        <v>#N/A</v>
      </c>
      <c r="G159" s="99"/>
      <c r="H159" s="98"/>
      <c r="I159" s="99"/>
      <c r="J159" s="149" t="s">
        <v>80</v>
      </c>
      <c r="K159" s="149" t="s">
        <v>92</v>
      </c>
      <c r="L159" s="150" t="b">
        <f>IF(K159="Finite end point","Continue to Column M",IF(K159="Five yearly time-step","Switch to Offset Model_B"))</f>
        <v>0</v>
      </c>
      <c r="M159" s="75"/>
      <c r="N159" s="75"/>
      <c r="O159" s="75"/>
      <c r="P159" s="4" t="str">
        <f>IF(K159="Finite end point",IFERROR(IF(ISBLANK(O159),"",((IF($J159="Low confidence &gt;50% &lt;75%",(IF(N159&lt;$G159,N159/$G159,1)-IF(M159&lt;$G159,M159/$G159,1))*0.62,IF($J159="Confident 75-90%",(IF(N159&lt;$G159,N159/$G159,1)-IF(M159&lt;$G159,M159/$G159,1))*0.825,IF($J159="Very confident &gt;90%",(IF(N159&lt;$G159,N159/$G159,1)-IF(M159&lt;$G159,M159/$G159,1))*0.955)))))/(1+$E$11)^O159)*(I159),"Not calculated"),"Not calculated")</f>
        <v>Not calculated</v>
      </c>
      <c r="Q159" s="4" t="e">
        <f t="array" ref="Q159">INDEX('Impact Model'!$D$15:$N$340,MATCH(D159&amp;E159,'Impact Model'!$D$15:$D$340&amp;'Impact Model'!$E$15:$E$340,0),9)</f>
        <v>#N/A</v>
      </c>
      <c r="R159" s="4" t="str">
        <f>IF(K159="Choose option", "Not calculated",IF(K159="Finite end point",SUM(P159:Q159),IF(COUNTIF(#REF!,"&gt;=0")&lt;1,INDEX(#REF!,1,COUNT(#REF!)),INDEX(#REF!,1,MATCH(TRUE,INDEX(#REF!&gt;=0,1,0),)))))</f>
        <v>Not calculated</v>
      </c>
      <c r="S159" s="16"/>
      <c r="T159" s="4" t="str">
        <f>IF(R159="Not calculated","Not calculated",SUM(R159:R163)/ROUND(COUNTIF(R159:R163,"&gt;0")+COUNTIF(R159:R163,"&lt;0"),0))</f>
        <v>Not calculated</v>
      </c>
      <c r="U159" s="120"/>
      <c r="AF159" s="32"/>
      <c r="AG159" s="27"/>
      <c r="BF159" s="32"/>
    </row>
    <row r="160" spans="2:58" ht="44.1" customHeight="1" thickBot="1" x14ac:dyDescent="0.3">
      <c r="B160" s="17"/>
      <c r="C160" s="17"/>
      <c r="D160" s="11" t="str">
        <f>CONCATENATE($B159,"b")</f>
        <v>1.19b</v>
      </c>
      <c r="E160" s="21">
        <f>VLOOKUP(D160,'Impact Model'!$D$15:$N$340,2,FALSE)</f>
        <v>0</v>
      </c>
      <c r="F160" s="21" t="e">
        <f t="array" ref="F160">INDEX('Impact Model'!$D$15:$F$340,MATCH(D160&amp;E160,'Impact Model'!$D$15:$D$340&amp;'Impact Model'!$E$15:$E$340,0),3)</f>
        <v>#N/A</v>
      </c>
      <c r="G160" s="99"/>
      <c r="H160" s="98"/>
      <c r="I160" s="99"/>
      <c r="J160" s="149" t="s">
        <v>80</v>
      </c>
      <c r="K160" s="149" t="s">
        <v>92</v>
      </c>
      <c r="L160" s="150" t="b">
        <f t="shared" ref="L160:L163" si="34">IF(K160="Finite end point","Continue to Column M",IF(K160="Five yearly time-step","Switch to Offset Model_B"))</f>
        <v>0</v>
      </c>
      <c r="M160" s="75"/>
      <c r="N160" s="75"/>
      <c r="O160" s="75"/>
      <c r="P160" s="4" t="str">
        <f t="shared" ref="P160:P163" si="35">IF(K160="Finite end point",IFERROR(IF(ISBLANK(O160),"",((IF($J160="Low confidence &gt;50% &lt;75%",(IF(N160&lt;$G160,N160/$G160,1)-IF(M160&lt;$G160,M160/$G160,1))*0.62,IF($J160="Confident 75-90%",(IF(N160&lt;$G160,N160/$G160,1)-IF(M160&lt;$G160,M160/$G160,1))*0.825,IF($J160="Very confident &gt;90%",(IF(N160&lt;$G160,N160/$G160,1)-IF(M160&lt;$G160,M160/$G160,1))*0.955)))))/(1+$E$11)^O160)*(I160),"Not calculated"),"Not calculated")</f>
        <v>Not calculated</v>
      </c>
      <c r="Q160" s="4" t="e">
        <f t="array" ref="Q160">INDEX('Impact Model'!$D$15:$N$340,MATCH(D160&amp;E160,'Impact Model'!$D$15:$D$340&amp;'Impact Model'!$E$15:$E$340,0),9)</f>
        <v>#N/A</v>
      </c>
      <c r="R160" s="4" t="str">
        <f>IF(K160="Choose option", "Not calculated",IF(K160="Finite end point",SUM(P160:Q160),IF(COUNTIF(#REF!,"&gt;=0")&lt;1,INDEX(#REF!,1,COUNT(#REF!)),INDEX(#REF!,1,MATCH(TRUE,INDEX(#REF!&gt;=0,1,0),)))))</f>
        <v>Not calculated</v>
      </c>
      <c r="S160" s="18"/>
      <c r="T160" s="3"/>
      <c r="AF160" s="13"/>
      <c r="AG160"/>
      <c r="BF160" s="13"/>
    </row>
    <row r="161" spans="2:58" ht="44.1" customHeight="1" thickBot="1" x14ac:dyDescent="0.3">
      <c r="B161" s="19"/>
      <c r="C161" s="19"/>
      <c r="D161" s="11" t="str">
        <f>CONCATENATE($B159,"c")</f>
        <v>1.19c</v>
      </c>
      <c r="E161" s="21">
        <f>VLOOKUP(D161,'Impact Model'!$D$15:$N$340,2,FALSE)</f>
        <v>0</v>
      </c>
      <c r="F161" s="21" t="e">
        <f t="array" ref="F161">INDEX('Impact Model'!$D$15:$F$340,MATCH(D161&amp;E161,'Impact Model'!$D$15:$D$340&amp;'Impact Model'!$E$15:$E$340,0),3)</f>
        <v>#N/A</v>
      </c>
      <c r="G161" s="99"/>
      <c r="H161" s="98"/>
      <c r="I161" s="99"/>
      <c r="J161" s="149" t="s">
        <v>80</v>
      </c>
      <c r="K161" s="149" t="s">
        <v>92</v>
      </c>
      <c r="L161" s="150" t="b">
        <f t="shared" si="34"/>
        <v>0</v>
      </c>
      <c r="M161" s="75"/>
      <c r="N161" s="75"/>
      <c r="O161" s="75"/>
      <c r="P161" s="4" t="str">
        <f t="shared" si="35"/>
        <v>Not calculated</v>
      </c>
      <c r="Q161" s="4" t="e">
        <f t="array" ref="Q161">INDEX('Impact Model'!$D$15:$N$340,MATCH(D161&amp;E161,'Impact Model'!$D$15:$D$340&amp;'Impact Model'!$E$15:$E$340,0),9)</f>
        <v>#N/A</v>
      </c>
      <c r="R161" s="4" t="str">
        <f>IF(K161="Choose option", "Not calculated",IF(K161="Finite end point",SUM(P161:Q161),IF(COUNTIF(#REF!,"&gt;=0")&lt;1,INDEX(#REF!,1,COUNT(#REF!)),INDEX(#REF!,1,MATCH(TRUE,INDEX(#REF!&gt;=0,1,0),)))))</f>
        <v>Not calculated</v>
      </c>
      <c r="S161" s="18"/>
      <c r="T161" s="128"/>
      <c r="AF161" s="13"/>
      <c r="AG161"/>
      <c r="BF161" s="13"/>
    </row>
    <row r="162" spans="2:58" ht="44.1" customHeight="1" thickBot="1" x14ac:dyDescent="0.3">
      <c r="B162" s="19"/>
      <c r="C162" s="19"/>
      <c r="D162" s="11" t="str">
        <f>CONCATENATE($B159,"d")</f>
        <v>1.19d</v>
      </c>
      <c r="E162" s="21">
        <f>VLOOKUP(D162,'Impact Model'!$D$15:$N$340,2,FALSE)</f>
        <v>0</v>
      </c>
      <c r="F162" s="21" t="e">
        <f t="array" ref="F162">INDEX('Impact Model'!$D$15:$F$340,MATCH(D162&amp;E162,'Impact Model'!$D$15:$D$340&amp;'Impact Model'!$E$15:$E$340,0),3)</f>
        <v>#N/A</v>
      </c>
      <c r="G162" s="99"/>
      <c r="H162" s="98"/>
      <c r="I162" s="99"/>
      <c r="J162" s="149" t="s">
        <v>80</v>
      </c>
      <c r="K162" s="149" t="s">
        <v>92</v>
      </c>
      <c r="L162" s="150" t="b">
        <f t="shared" si="34"/>
        <v>0</v>
      </c>
      <c r="M162" s="75"/>
      <c r="N162" s="75"/>
      <c r="O162" s="75"/>
      <c r="P162" s="4" t="str">
        <f t="shared" si="35"/>
        <v>Not calculated</v>
      </c>
      <c r="Q162" s="4" t="e">
        <f t="array" ref="Q162">INDEX('Impact Model'!$D$15:$N$340,MATCH(D162&amp;E162,'Impact Model'!$D$15:$D$340&amp;'Impact Model'!$E$15:$E$340,0),9)</f>
        <v>#N/A</v>
      </c>
      <c r="R162" s="4" t="str">
        <f>IF(K162="Choose option", "Not calculated",IF(K162="Finite end point",SUM(P162:Q162),IF(COUNTIF(#REF!,"&gt;=0")&lt;1,INDEX(#REF!,1,COUNT(#REF!)),INDEX(#REF!,1,MATCH(TRUE,INDEX(#REF!&gt;=0,1,0),)))))</f>
        <v>Not calculated</v>
      </c>
      <c r="S162" s="18"/>
      <c r="T162" s="3"/>
      <c r="AF162" s="13"/>
      <c r="AG162"/>
      <c r="BF162" s="13"/>
    </row>
    <row r="163" spans="2:58" ht="44.1" customHeight="1" thickBot="1" x14ac:dyDescent="0.3">
      <c r="B163" s="19"/>
      <c r="C163" s="19"/>
      <c r="D163" s="11" t="str">
        <f>CONCATENATE($B159,"e")</f>
        <v>1.19e</v>
      </c>
      <c r="E163" s="21">
        <f>VLOOKUP(D163,'Impact Model'!$D$15:$N$340,2,FALSE)</f>
        <v>0</v>
      </c>
      <c r="F163" s="21" t="e">
        <f t="array" ref="F163">INDEX('Impact Model'!$D$15:$F$340,MATCH(D163&amp;E163,'Impact Model'!$D$15:$D$340&amp;'Impact Model'!$E$15:$E$340,0),3)</f>
        <v>#N/A</v>
      </c>
      <c r="G163" s="99"/>
      <c r="H163" s="98"/>
      <c r="I163" s="99"/>
      <c r="J163" s="149" t="s">
        <v>80</v>
      </c>
      <c r="K163" s="149" t="s">
        <v>92</v>
      </c>
      <c r="L163" s="150" t="b">
        <f t="shared" si="34"/>
        <v>0</v>
      </c>
      <c r="M163" s="75"/>
      <c r="N163" s="75"/>
      <c r="O163" s="75"/>
      <c r="P163" s="4" t="str">
        <f t="shared" si="35"/>
        <v>Not calculated</v>
      </c>
      <c r="Q163" s="4" t="e">
        <f t="array" ref="Q163">INDEX('Impact Model'!$D$15:$N$340,MATCH(D163&amp;E163,'Impact Model'!$D$15:$D$340&amp;'Impact Model'!$E$15:$E$340,0),9)</f>
        <v>#N/A</v>
      </c>
      <c r="R163" s="4" t="str">
        <f>IF(K163="Choose option", "Not calculated",IF(K163="Finite end point",SUM(P163:Q163),IF(COUNTIF(#REF!,"&gt;=0")&lt;1,INDEX(#REF!,1,COUNT(#REF!)),INDEX(#REF!,1,MATCH(TRUE,INDEX(#REF!&gt;=0,1,0),)))))</f>
        <v>Not calculated</v>
      </c>
      <c r="S163" s="18"/>
      <c r="T163" s="3"/>
      <c r="AF163" s="13"/>
      <c r="AG163"/>
      <c r="BF163" s="13"/>
    </row>
    <row r="164" spans="2:58" ht="15.95" customHeight="1" thickBot="1" x14ac:dyDescent="0.3"/>
    <row r="165" spans="2:58" s="64" customFormat="1" ht="108" customHeight="1" x14ac:dyDescent="0.3">
      <c r="B165" s="12"/>
      <c r="C165" s="185" t="s">
        <v>56</v>
      </c>
      <c r="D165" s="186"/>
      <c r="E165" s="186"/>
      <c r="F165" s="186"/>
      <c r="G165" s="187"/>
      <c r="H165" s="185" t="s">
        <v>71</v>
      </c>
      <c r="I165" s="186"/>
      <c r="J165" s="187"/>
      <c r="K165" s="188" t="s">
        <v>53</v>
      </c>
      <c r="L165" s="189"/>
      <c r="M165" s="185" t="s">
        <v>93</v>
      </c>
      <c r="N165" s="186"/>
      <c r="O165" s="186"/>
      <c r="P165" s="186"/>
      <c r="Q165" s="186"/>
      <c r="R165" s="187"/>
      <c r="T165" s="103" t="s">
        <v>59</v>
      </c>
      <c r="AG165" s="27"/>
      <c r="BF165" s="73"/>
    </row>
    <row r="166" spans="2:58" s="64" customFormat="1" ht="62.1" customHeight="1" thickBot="1" x14ac:dyDescent="0.3">
      <c r="C166" s="155" t="s">
        <v>6</v>
      </c>
      <c r="D166" s="192" t="s">
        <v>7</v>
      </c>
      <c r="E166" s="193"/>
      <c r="F166" s="34" t="s">
        <v>31</v>
      </c>
      <c r="G166" s="74" t="s">
        <v>37</v>
      </c>
      <c r="H166" s="33" t="s">
        <v>68</v>
      </c>
      <c r="I166" s="34" t="s">
        <v>23</v>
      </c>
      <c r="J166" s="22" t="s">
        <v>29</v>
      </c>
      <c r="K166" s="190"/>
      <c r="L166" s="191"/>
      <c r="M166" s="156" t="s">
        <v>99</v>
      </c>
      <c r="N166" s="156" t="s">
        <v>100</v>
      </c>
      <c r="O166" s="33" t="s">
        <v>54</v>
      </c>
      <c r="P166" s="34" t="s">
        <v>73</v>
      </c>
      <c r="Q166" s="35" t="s">
        <v>74</v>
      </c>
      <c r="R166" s="74" t="s">
        <v>60</v>
      </c>
      <c r="S166" s="15"/>
      <c r="T166" s="102" t="s">
        <v>61</v>
      </c>
      <c r="AF166" s="15"/>
      <c r="AG166" s="27"/>
      <c r="BF166" s="15"/>
    </row>
    <row r="167" spans="2:58" s="64" customFormat="1" ht="44.1" customHeight="1" thickBot="1" x14ac:dyDescent="0.3">
      <c r="B167" s="11" t="str">
        <f>$B$11&amp;TEXT(".20",".00")</f>
        <v>1.20</v>
      </c>
      <c r="C167" s="21">
        <f>VLOOKUP(B167,'Impact Model'!$B$15:$N$340,2,FALSE)</f>
        <v>0</v>
      </c>
      <c r="D167" s="11" t="str">
        <f>CONCATENATE($B167,"a")</f>
        <v>1.20a</v>
      </c>
      <c r="E167" s="21">
        <f>VLOOKUP(D167,'Impact Model'!$D$15:$N$340,2,FALSE)</f>
        <v>0</v>
      </c>
      <c r="F167" s="21" t="e">
        <f t="array" ref="F167">INDEX('Impact Model'!$D$15:$F$340,MATCH(D167&amp;E167,'Impact Model'!$D$15:$D$340&amp;'Impact Model'!$E$15:$E$340,0),3)</f>
        <v>#N/A</v>
      </c>
      <c r="G167" s="99"/>
      <c r="H167" s="98"/>
      <c r="I167" s="99"/>
      <c r="J167" s="149" t="s">
        <v>80</v>
      </c>
      <c r="K167" s="149" t="s">
        <v>92</v>
      </c>
      <c r="L167" s="150" t="b">
        <f>IF(K167="Finite end point","Continue to Column M",IF(K167="Five yearly time-step","Switch to Offset Model_B"))</f>
        <v>0</v>
      </c>
      <c r="M167" s="75"/>
      <c r="N167" s="75"/>
      <c r="O167" s="75"/>
      <c r="P167" s="4" t="str">
        <f>IF(K167="Finite end point",IFERROR(IF(ISBLANK(O167),"",((IF($J167="Low confidence &gt;50% &lt;75%",(IF(N167&lt;$G167,N167/$G167,1)-IF(M167&lt;$G167,M167/$G167,1))*0.62,IF($J167="Confident 75-90%",(IF(N167&lt;$G167,N167/$G167,1)-IF(M167&lt;$G167,M167/$G167,1))*0.825,IF($J167="Very confident &gt;90%",(IF(N167&lt;$G167,N167/$G167,1)-IF(M167&lt;$G167,M167/$G167,1))*0.955)))))/(1+$E$11)^O167)*(I167),"Not calculated"),"Not calculated")</f>
        <v>Not calculated</v>
      </c>
      <c r="Q167" s="4" t="e">
        <f t="array" ref="Q167">INDEX('Impact Model'!$D$15:$N$340,MATCH(D167&amp;E167,'Impact Model'!$D$15:$D$340&amp;'Impact Model'!$E$15:$E$340,0),9)</f>
        <v>#N/A</v>
      </c>
      <c r="R167" s="4" t="str">
        <f>IF(K167="Choose option", "Not calculated",IF(K167="Finite end point",SUM(P167:Q167),IF(COUNTIF(#REF!,"&gt;=0")&lt;1,INDEX(#REF!,1,COUNT(#REF!)),INDEX(#REF!,1,MATCH(TRUE,INDEX(#REF!&gt;=0,1,0),)))))</f>
        <v>Not calculated</v>
      </c>
      <c r="S167" s="16"/>
      <c r="T167" s="4" t="str">
        <f>IF(R167="Not calculated","Not calculated",SUM(R167:R171)/ROUND(COUNTIF(R167:R171,"&gt;0")+COUNTIF(R167:R171,"&lt;0"),0))</f>
        <v>Not calculated</v>
      </c>
      <c r="U167" s="120"/>
      <c r="AF167" s="32"/>
      <c r="AG167" s="27"/>
      <c r="BF167" s="32"/>
    </row>
    <row r="168" spans="2:58" ht="44.1" customHeight="1" thickBot="1" x14ac:dyDescent="0.3">
      <c r="B168" s="17"/>
      <c r="C168" s="17"/>
      <c r="D168" s="11" t="str">
        <f>CONCATENATE($B167,"b")</f>
        <v>1.20b</v>
      </c>
      <c r="E168" s="21">
        <f>VLOOKUP(D168,'Impact Model'!$D$15:$N$340,2,FALSE)</f>
        <v>0</v>
      </c>
      <c r="F168" s="21" t="e">
        <f t="array" ref="F168">INDEX('Impact Model'!$D$15:$F$340,MATCH(D168&amp;E168,'Impact Model'!$D$15:$D$340&amp;'Impact Model'!$E$15:$E$340,0),3)</f>
        <v>#N/A</v>
      </c>
      <c r="G168" s="99"/>
      <c r="H168" s="98"/>
      <c r="I168" s="99"/>
      <c r="J168" s="149" t="s">
        <v>80</v>
      </c>
      <c r="K168" s="149" t="s">
        <v>92</v>
      </c>
      <c r="L168" s="150" t="b">
        <f t="shared" ref="L168:L171" si="36">IF(K168="Finite end point","Continue to Column M",IF(K168="Five yearly time-step","Switch to Offset Model_B"))</f>
        <v>0</v>
      </c>
      <c r="M168" s="75"/>
      <c r="N168" s="75"/>
      <c r="O168" s="75"/>
      <c r="P168" s="4" t="str">
        <f t="shared" ref="P168:P171" si="37">IF(K168="Finite end point",IFERROR(IF(ISBLANK(O168),"",((IF($J168="Low confidence &gt;50% &lt;75%",(IF(N168&lt;$G168,N168/$G168,1)-IF(M168&lt;$G168,M168/$G168,1))*0.62,IF($J168="Confident 75-90%",(IF(N168&lt;$G168,N168/$G168,1)-IF(M168&lt;$G168,M168/$G168,1))*0.825,IF($J168="Very confident &gt;90%",(IF(N168&lt;$G168,N168/$G168,1)-IF(M168&lt;$G168,M168/$G168,1))*0.955)))))/(1+$E$11)^O168)*(I168),"Not calculated"),"Not calculated")</f>
        <v>Not calculated</v>
      </c>
      <c r="Q168" s="4" t="e">
        <f t="array" ref="Q168">INDEX('Impact Model'!$D$15:$N$340,MATCH(D168&amp;E168,'Impact Model'!$D$15:$D$340&amp;'Impact Model'!$E$15:$E$340,0),9)</f>
        <v>#N/A</v>
      </c>
      <c r="R168" s="4" t="str">
        <f>IF(K168="Choose option", "Not calculated",IF(K168="Finite end point",SUM(P168:Q168),IF(COUNTIF(#REF!,"&gt;=0")&lt;1,INDEX(#REF!,1,COUNT(#REF!)),INDEX(#REF!,1,MATCH(TRUE,INDEX(#REF!&gt;=0,1,0),)))))</f>
        <v>Not calculated</v>
      </c>
      <c r="S168" s="18"/>
      <c r="T168" s="3"/>
      <c r="AF168" s="13"/>
      <c r="AG168"/>
      <c r="BF168" s="13"/>
    </row>
    <row r="169" spans="2:58" ht="44.1" customHeight="1" thickBot="1" x14ac:dyDescent="0.3">
      <c r="B169" s="19"/>
      <c r="C169" s="19"/>
      <c r="D169" s="11" t="str">
        <f>CONCATENATE($B167,"c")</f>
        <v>1.20c</v>
      </c>
      <c r="E169" s="21">
        <f>VLOOKUP(D169,'Impact Model'!$D$15:$N$340,2,FALSE)</f>
        <v>0</v>
      </c>
      <c r="F169" s="21" t="e">
        <f t="array" ref="F169">INDEX('Impact Model'!$D$15:$F$340,MATCH(D169&amp;E169,'Impact Model'!$D$15:$D$340&amp;'Impact Model'!$E$15:$E$340,0),3)</f>
        <v>#N/A</v>
      </c>
      <c r="G169" s="99"/>
      <c r="H169" s="98"/>
      <c r="I169" s="99"/>
      <c r="J169" s="149" t="s">
        <v>80</v>
      </c>
      <c r="K169" s="149" t="s">
        <v>92</v>
      </c>
      <c r="L169" s="150" t="b">
        <f t="shared" si="36"/>
        <v>0</v>
      </c>
      <c r="M169" s="75"/>
      <c r="N169" s="75"/>
      <c r="O169" s="75"/>
      <c r="P169" s="4" t="str">
        <f t="shared" si="37"/>
        <v>Not calculated</v>
      </c>
      <c r="Q169" s="4" t="e">
        <f t="array" ref="Q169">INDEX('Impact Model'!$D$15:$N$340,MATCH(D169&amp;E169,'Impact Model'!$D$15:$D$340&amp;'Impact Model'!$E$15:$E$340,0),9)</f>
        <v>#N/A</v>
      </c>
      <c r="R169" s="4" t="str">
        <f>IF(K169="Choose option", "Not calculated",IF(K169="Finite end point",SUM(P169:Q169),IF(COUNTIF(#REF!,"&gt;=0")&lt;1,INDEX(#REF!,1,COUNT(#REF!)),INDEX(#REF!,1,MATCH(TRUE,INDEX(#REF!&gt;=0,1,0),)))))</f>
        <v>Not calculated</v>
      </c>
      <c r="S169" s="18"/>
      <c r="T169" s="128"/>
      <c r="AF169" s="13"/>
      <c r="AG169"/>
      <c r="BF169" s="13"/>
    </row>
    <row r="170" spans="2:58" ht="44.1" customHeight="1" thickBot="1" x14ac:dyDescent="0.3">
      <c r="B170" s="19"/>
      <c r="C170" s="19"/>
      <c r="D170" s="11" t="str">
        <f>CONCATENATE($B167,"d")</f>
        <v>1.20d</v>
      </c>
      <c r="E170" s="21">
        <f>VLOOKUP(D170,'Impact Model'!$D$15:$N$340,2,FALSE)</f>
        <v>0</v>
      </c>
      <c r="F170" s="21" t="e">
        <f t="array" ref="F170">INDEX('Impact Model'!$D$15:$F$340,MATCH(D170&amp;E170,'Impact Model'!$D$15:$D$340&amp;'Impact Model'!$E$15:$E$340,0),3)</f>
        <v>#N/A</v>
      </c>
      <c r="G170" s="99"/>
      <c r="H170" s="98"/>
      <c r="I170" s="99"/>
      <c r="J170" s="149" t="s">
        <v>80</v>
      </c>
      <c r="K170" s="149" t="s">
        <v>92</v>
      </c>
      <c r="L170" s="150" t="b">
        <f t="shared" si="36"/>
        <v>0</v>
      </c>
      <c r="M170" s="75"/>
      <c r="N170" s="75"/>
      <c r="O170" s="75"/>
      <c r="P170" s="4" t="str">
        <f t="shared" si="37"/>
        <v>Not calculated</v>
      </c>
      <c r="Q170" s="4" t="e">
        <f t="array" ref="Q170">INDEX('Impact Model'!$D$15:$N$340,MATCH(D170&amp;E170,'Impact Model'!$D$15:$D$340&amp;'Impact Model'!$E$15:$E$340,0),9)</f>
        <v>#N/A</v>
      </c>
      <c r="R170" s="4" t="str">
        <f>IF(K170="Choose option", "Not calculated",IF(K170="Finite end point",SUM(P170:Q170),IF(COUNTIF(#REF!,"&gt;=0")&lt;1,INDEX(#REF!,1,COUNT(#REF!)),INDEX(#REF!,1,MATCH(TRUE,INDEX(#REF!&gt;=0,1,0),)))))</f>
        <v>Not calculated</v>
      </c>
      <c r="S170" s="18"/>
      <c r="T170" s="3"/>
      <c r="AF170" s="13"/>
      <c r="AG170"/>
      <c r="BF170" s="13"/>
    </row>
    <row r="171" spans="2:58" ht="44.1" customHeight="1" thickBot="1" x14ac:dyDescent="0.3">
      <c r="B171" s="19"/>
      <c r="C171" s="19"/>
      <c r="D171" s="11" t="str">
        <f>CONCATENATE($B167,"e")</f>
        <v>1.20e</v>
      </c>
      <c r="E171" s="21">
        <f>VLOOKUP(D171,'Impact Model'!$D$15:$N$340,2,FALSE)</f>
        <v>0</v>
      </c>
      <c r="F171" s="21" t="e">
        <f t="array" ref="F171">INDEX('Impact Model'!$D$15:$F$340,MATCH(D171&amp;E171,'Impact Model'!$D$15:$D$340&amp;'Impact Model'!$E$15:$E$340,0),3)</f>
        <v>#N/A</v>
      </c>
      <c r="G171" s="99"/>
      <c r="H171" s="98"/>
      <c r="I171" s="99"/>
      <c r="J171" s="149" t="s">
        <v>80</v>
      </c>
      <c r="K171" s="149" t="s">
        <v>92</v>
      </c>
      <c r="L171" s="150" t="b">
        <f t="shared" si="36"/>
        <v>0</v>
      </c>
      <c r="M171" s="75"/>
      <c r="N171" s="75"/>
      <c r="O171" s="75"/>
      <c r="P171" s="4" t="str">
        <f t="shared" si="37"/>
        <v>Not calculated</v>
      </c>
      <c r="Q171" s="4" t="e">
        <f t="array" ref="Q171">INDEX('Impact Model'!$D$15:$N$340,MATCH(D171&amp;E171,'Impact Model'!$D$15:$D$340&amp;'Impact Model'!$E$15:$E$340,0),9)</f>
        <v>#N/A</v>
      </c>
      <c r="R171" s="4" t="str">
        <f>IF(K171="Choose option", "Not calculated",IF(K171="Finite end point",SUM(P171:Q171),IF(COUNTIF(#REF!,"&gt;=0")&lt;1,INDEX(#REF!,1,COUNT(#REF!)),INDEX(#REF!,1,MATCH(TRUE,INDEX(#REF!&gt;=0,1,0),)))))</f>
        <v>Not calculated</v>
      </c>
      <c r="S171" s="18"/>
      <c r="T171" s="3"/>
      <c r="AF171" s="13"/>
      <c r="AG171"/>
      <c r="BF171" s="13"/>
    </row>
    <row r="172" spans="2:58" ht="15.95" customHeight="1" thickBot="1" x14ac:dyDescent="0.3"/>
    <row r="173" spans="2:58" s="64" customFormat="1" ht="108" customHeight="1" x14ac:dyDescent="0.3">
      <c r="B173" s="12"/>
      <c r="C173" s="185" t="s">
        <v>56</v>
      </c>
      <c r="D173" s="186"/>
      <c r="E173" s="186"/>
      <c r="F173" s="186"/>
      <c r="G173" s="187"/>
      <c r="H173" s="185" t="s">
        <v>71</v>
      </c>
      <c r="I173" s="186"/>
      <c r="J173" s="187"/>
      <c r="K173" s="188" t="s">
        <v>53</v>
      </c>
      <c r="L173" s="189"/>
      <c r="M173" s="185" t="s">
        <v>93</v>
      </c>
      <c r="N173" s="186"/>
      <c r="O173" s="186"/>
      <c r="P173" s="186"/>
      <c r="Q173" s="186"/>
      <c r="R173" s="187"/>
      <c r="T173" s="103" t="s">
        <v>59</v>
      </c>
      <c r="AG173" s="27"/>
      <c r="BF173" s="73"/>
    </row>
    <row r="174" spans="2:58" s="64" customFormat="1" ht="62.1" customHeight="1" thickBot="1" x14ac:dyDescent="0.3">
      <c r="C174" s="155" t="s">
        <v>6</v>
      </c>
      <c r="D174" s="192" t="s">
        <v>7</v>
      </c>
      <c r="E174" s="193"/>
      <c r="F174" s="34" t="s">
        <v>31</v>
      </c>
      <c r="G174" s="74" t="s">
        <v>37</v>
      </c>
      <c r="H174" s="33" t="s">
        <v>68</v>
      </c>
      <c r="I174" s="34" t="s">
        <v>23</v>
      </c>
      <c r="J174" s="22" t="s">
        <v>29</v>
      </c>
      <c r="K174" s="190"/>
      <c r="L174" s="191"/>
      <c r="M174" s="156" t="s">
        <v>99</v>
      </c>
      <c r="N174" s="156" t="s">
        <v>100</v>
      </c>
      <c r="O174" s="33" t="s">
        <v>54</v>
      </c>
      <c r="P174" s="34" t="s">
        <v>73</v>
      </c>
      <c r="Q174" s="35" t="s">
        <v>74</v>
      </c>
      <c r="R174" s="74" t="s">
        <v>60</v>
      </c>
      <c r="S174" s="15"/>
      <c r="T174" s="102" t="s">
        <v>61</v>
      </c>
      <c r="AF174" s="15"/>
      <c r="AG174" s="27"/>
      <c r="BF174" s="15"/>
    </row>
    <row r="175" spans="2:58" s="64" customFormat="1" ht="44.1" customHeight="1" thickBot="1" x14ac:dyDescent="0.3">
      <c r="B175" s="11" t="str">
        <f>CONCATENATE($B$11+0.21)</f>
        <v>1.21</v>
      </c>
      <c r="C175" s="21">
        <f>VLOOKUP(B175,'Impact Model'!$B$15:$N$340,2,FALSE)</f>
        <v>0</v>
      </c>
      <c r="D175" s="11" t="str">
        <f>CONCATENATE($B175,"a")</f>
        <v>1.21a</v>
      </c>
      <c r="E175" s="21">
        <f>VLOOKUP(D175,'Impact Model'!$D$15:$N$340,2,FALSE)</f>
        <v>0</v>
      </c>
      <c r="F175" s="21" t="e">
        <f t="array" ref="F175">INDEX('Impact Model'!$D$15:$F$340,MATCH(D175&amp;E175,'Impact Model'!$D$15:$D$340&amp;'Impact Model'!$E$15:$E$340,0),3)</f>
        <v>#N/A</v>
      </c>
      <c r="G175" s="99"/>
      <c r="H175" s="98"/>
      <c r="I175" s="99"/>
      <c r="J175" s="149" t="s">
        <v>80</v>
      </c>
      <c r="K175" s="149" t="s">
        <v>92</v>
      </c>
      <c r="L175" s="150" t="b">
        <f>IF(K175="Finite end point","Continue to Column M",IF(K175="Five yearly time-step","Switch to Offset Model_B"))</f>
        <v>0</v>
      </c>
      <c r="M175" s="75"/>
      <c r="N175" s="75"/>
      <c r="O175" s="75"/>
      <c r="P175" s="4" t="str">
        <f>IF(K175="Finite end point",IFERROR(IF(ISBLANK(O175),"",((IF($J175="Low confidence &gt;50% &lt;75%",(IF(N175&lt;$G175,N175/$G175,1)-IF(M175&lt;$G175,M175/$G175,1))*0.62,IF($J175="Confident 75-90%",(IF(N175&lt;$G175,N175/$G175,1)-IF(M175&lt;$G175,M175/$G175,1))*0.825,IF($J175="Very confident &gt;90%",(IF(N175&lt;$G175,N175/$G175,1)-IF(M175&lt;$G175,M175/$G175,1))*0.955)))))/(1+$E$11)^O175)*(I175),"Not calculated"),"Not calculated")</f>
        <v>Not calculated</v>
      </c>
      <c r="Q175" s="4" t="e">
        <f t="array" ref="Q175">INDEX('Impact Model'!$D$15:$N$340,MATCH(D175&amp;E175,'Impact Model'!$D$15:$D$340&amp;'Impact Model'!$E$15:$E$340,0),9)</f>
        <v>#N/A</v>
      </c>
      <c r="R175" s="4" t="str">
        <f>IF(K175="Choose option", "Not calculated",IF(K175="Finite end point",SUM(P175:Q175),IF(COUNTIF(#REF!,"&gt;=0")&lt;1,INDEX(#REF!,1,COUNT(#REF!)),INDEX(#REF!,1,MATCH(TRUE,INDEX(#REF!&gt;=0,1,0),)))))</f>
        <v>Not calculated</v>
      </c>
      <c r="S175" s="16"/>
      <c r="T175" s="4" t="str">
        <f>IF(R175="Not calculated","Not calculated",SUM(R175:R179)/ROUND(COUNTIF(R175:R179,"&gt;0")+COUNTIF(R175:R179,"&lt;0"),0))</f>
        <v>Not calculated</v>
      </c>
      <c r="U175" s="120"/>
      <c r="AF175" s="32"/>
      <c r="AG175" s="27"/>
      <c r="BF175" s="32"/>
    </row>
    <row r="176" spans="2:58" ht="44.1" customHeight="1" thickBot="1" x14ac:dyDescent="0.3">
      <c r="B176" s="17"/>
      <c r="C176" s="17"/>
      <c r="D176" s="11" t="str">
        <f>CONCATENATE($B175,"b")</f>
        <v>1.21b</v>
      </c>
      <c r="E176" s="21">
        <f>VLOOKUP(D176,'Impact Model'!$D$15:$N$340,2,FALSE)</f>
        <v>0</v>
      </c>
      <c r="F176" s="21" t="e">
        <f t="array" ref="F176">INDEX('Impact Model'!$D$15:$F$340,MATCH(D176&amp;E176,'Impact Model'!$D$15:$D$340&amp;'Impact Model'!$E$15:$E$340,0),3)</f>
        <v>#N/A</v>
      </c>
      <c r="G176" s="99"/>
      <c r="H176" s="98"/>
      <c r="I176" s="99"/>
      <c r="J176" s="149" t="s">
        <v>80</v>
      </c>
      <c r="K176" s="149" t="s">
        <v>92</v>
      </c>
      <c r="L176" s="150" t="b">
        <f t="shared" ref="L176:L179" si="38">IF(K176="Finite end point","Continue to Column M",IF(K176="Five yearly time-step","Switch to Offset Model_B"))</f>
        <v>0</v>
      </c>
      <c r="M176" s="75"/>
      <c r="N176" s="75"/>
      <c r="O176" s="75"/>
      <c r="P176" s="4" t="str">
        <f t="shared" ref="P176:P178" si="39">IF(K176="Finite end point",IFERROR(IF(ISBLANK(O176),"",((IF($J176="Low confidence &gt;50% &lt;75%",(IF(N176&lt;$G176,N176/$G176,1)-IF(M176&lt;$G176,M176/$G176,1))*0.62,IF($J176="Confident 75-90%",(IF(N176&lt;$G176,N176/$G176,1)-IF(M176&lt;$G176,M176/$G176,1))*0.825,IF($J176="Very confident &gt;90%",(IF(N176&lt;$G176,N176/$G176,1)-IF(M176&lt;$G176,M176/$G176,1))*0.955)))))/(1+$E$11)^O176)*(I176),"Not calculated"),"Not calculated")</f>
        <v>Not calculated</v>
      </c>
      <c r="Q176" s="4" t="e">
        <f t="array" ref="Q176">INDEX('Impact Model'!$D$15:$N$340,MATCH(D176&amp;E176,'Impact Model'!$D$15:$D$340&amp;'Impact Model'!$E$15:$E$340,0),9)</f>
        <v>#N/A</v>
      </c>
      <c r="R176" s="4" t="str">
        <f>IF(K176="Choose option", "Not calculated",IF(K176="Finite end point",SUM(P176:Q176),IF(COUNTIF(#REF!,"&gt;=0")&lt;1,INDEX(#REF!,1,COUNT(#REF!)),INDEX(#REF!,1,MATCH(TRUE,INDEX(#REF!&gt;=0,1,0),)))))</f>
        <v>Not calculated</v>
      </c>
      <c r="S176" s="18"/>
      <c r="T176" s="3"/>
      <c r="AF176" s="13"/>
      <c r="AG176"/>
      <c r="BF176" s="13"/>
    </row>
    <row r="177" spans="2:58" ht="44.1" customHeight="1" thickBot="1" x14ac:dyDescent="0.3">
      <c r="B177" s="19"/>
      <c r="C177" s="19"/>
      <c r="D177" s="11" t="str">
        <f>CONCATENATE($B175,"c")</f>
        <v>1.21c</v>
      </c>
      <c r="E177" s="21">
        <f>VLOOKUP(D177,'Impact Model'!$D$15:$N$340,2,FALSE)</f>
        <v>0</v>
      </c>
      <c r="F177" s="21" t="e">
        <f t="array" ref="F177">INDEX('Impact Model'!$D$15:$F$340,MATCH(D177&amp;E177,'Impact Model'!$D$15:$D$340&amp;'Impact Model'!$E$15:$E$340,0),3)</f>
        <v>#N/A</v>
      </c>
      <c r="G177" s="99"/>
      <c r="H177" s="98"/>
      <c r="I177" s="99"/>
      <c r="J177" s="149" t="s">
        <v>80</v>
      </c>
      <c r="K177" s="149" t="s">
        <v>92</v>
      </c>
      <c r="L177" s="150" t="b">
        <f t="shared" si="38"/>
        <v>0</v>
      </c>
      <c r="M177" s="75"/>
      <c r="N177" s="75"/>
      <c r="O177" s="75"/>
      <c r="P177" s="4" t="str">
        <f t="shared" si="39"/>
        <v>Not calculated</v>
      </c>
      <c r="Q177" s="4" t="e">
        <f t="array" ref="Q177">INDEX('Impact Model'!$D$15:$N$340,MATCH(D177&amp;E177,'Impact Model'!$D$15:$D$340&amp;'Impact Model'!$E$15:$E$340,0),9)</f>
        <v>#N/A</v>
      </c>
      <c r="R177" s="4" t="str">
        <f>IF(K177="Choose option", "Not calculated",IF(K177="Finite end point",SUM(P177:Q177),IF(COUNTIF(#REF!,"&gt;=0")&lt;1,INDEX(#REF!,1,COUNT(#REF!)),INDEX(#REF!,1,MATCH(TRUE,INDEX(#REF!&gt;=0,1,0),)))))</f>
        <v>Not calculated</v>
      </c>
      <c r="S177" s="18"/>
      <c r="T177" s="128"/>
      <c r="AF177" s="13"/>
      <c r="AG177"/>
      <c r="BF177" s="13"/>
    </row>
    <row r="178" spans="2:58" ht="44.1" customHeight="1" thickBot="1" x14ac:dyDescent="0.3">
      <c r="B178" s="19"/>
      <c r="C178" s="19"/>
      <c r="D178" s="11" t="str">
        <f>CONCATENATE($B175,"d")</f>
        <v>1.21d</v>
      </c>
      <c r="E178" s="21">
        <f>VLOOKUP(D178,'Impact Model'!$D$15:$N$340,2,FALSE)</f>
        <v>0</v>
      </c>
      <c r="F178" s="21" t="e">
        <f t="array" ref="F178">INDEX('Impact Model'!$D$15:$F$340,MATCH(D178&amp;E178,'Impact Model'!$D$15:$D$340&amp;'Impact Model'!$E$15:$E$340,0),3)</f>
        <v>#N/A</v>
      </c>
      <c r="G178" s="99"/>
      <c r="H178" s="98"/>
      <c r="I178" s="99"/>
      <c r="J178" s="149" t="s">
        <v>80</v>
      </c>
      <c r="K178" s="149" t="s">
        <v>92</v>
      </c>
      <c r="L178" s="150" t="b">
        <f t="shared" si="38"/>
        <v>0</v>
      </c>
      <c r="M178" s="75"/>
      <c r="N178" s="75"/>
      <c r="O178" s="75"/>
      <c r="P178" s="4" t="str">
        <f t="shared" si="39"/>
        <v>Not calculated</v>
      </c>
      <c r="Q178" s="4" t="e">
        <f t="array" ref="Q178">INDEX('Impact Model'!$D$15:$N$340,MATCH(D178&amp;E178,'Impact Model'!$D$15:$D$340&amp;'Impact Model'!$E$15:$E$340,0),9)</f>
        <v>#N/A</v>
      </c>
      <c r="R178" s="4" t="str">
        <f>IF(K178="Choose option", "Not calculated",IF(K178="Finite end point",SUM(P178:Q178),IF(COUNTIF(#REF!,"&gt;=0")&lt;1,INDEX(#REF!,1,COUNT(#REF!)),INDEX(#REF!,1,MATCH(TRUE,INDEX(#REF!&gt;=0,1,0),)))))</f>
        <v>Not calculated</v>
      </c>
      <c r="S178" s="18"/>
      <c r="T178" s="3"/>
      <c r="AF178" s="13"/>
      <c r="AG178"/>
      <c r="BF178" s="13"/>
    </row>
    <row r="179" spans="2:58" ht="44.1" customHeight="1" thickBot="1" x14ac:dyDescent="0.3">
      <c r="B179" s="19"/>
      <c r="C179" s="19"/>
      <c r="D179" s="11" t="str">
        <f>CONCATENATE($B175,"e")</f>
        <v>1.21e</v>
      </c>
      <c r="E179" s="21">
        <f>VLOOKUP(D179,'Impact Model'!$D$15:$N$340,2,FALSE)</f>
        <v>0</v>
      </c>
      <c r="F179" s="21" t="e">
        <f t="array" ref="F179">INDEX('Impact Model'!$D$15:$F$340,MATCH(D179&amp;E179,'Impact Model'!$D$15:$D$340&amp;'Impact Model'!$E$15:$E$340,0),3)</f>
        <v>#N/A</v>
      </c>
      <c r="G179" s="99"/>
      <c r="H179" s="98"/>
      <c r="I179" s="99"/>
      <c r="J179" s="149" t="s">
        <v>80</v>
      </c>
      <c r="K179" s="149" t="s">
        <v>92</v>
      </c>
      <c r="L179" s="150" t="b">
        <f t="shared" si="38"/>
        <v>0</v>
      </c>
      <c r="M179" s="75"/>
      <c r="N179" s="75"/>
      <c r="O179" s="75"/>
      <c r="P179" s="4" t="str">
        <f t="shared" ref="P179" si="40">IF(K179="Finite end point",IFERROR(IF(ISBLANK(O179),"",((IF($J179="Low confidence &gt;50% &lt;75%",(IF(N179&lt;$G179,N179/$G179,1)-IF(M179&lt;$G179,M179/$G179,1))*0.62,IF($J179="Confident 75-90%",(IF(N179&lt;$G179,N179/$G179,1)-IF(M179&lt;$G179,M179/$G179,1))*0.825,IF($J179="Very confident &gt;90%",(IF(N179&lt;$G179,N179/$G179,1)-IF(M179&lt;$G179,M179/$G179,1))*0.955)))))/(1+$E$11)^O179)*(I179),"Not calculated"),"Not calculated")</f>
        <v>Not calculated</v>
      </c>
      <c r="Q179" s="4" t="e">
        <f t="array" ref="Q179">INDEX('Impact Model'!$D$15:$N$340,MATCH(D179&amp;E179,'Impact Model'!$D$15:$D$340&amp;'Impact Model'!$E$15:$E$340,0),9)</f>
        <v>#N/A</v>
      </c>
      <c r="R179" s="4" t="str">
        <f>IF(K179="Choose option", "Not calculated",IF(K179="Finite end point",SUM(P179:Q179),IF(COUNTIF(#REF!,"&gt;=0")&lt;1,INDEX(#REF!,1,COUNT(#REF!)),INDEX(#REF!,1,MATCH(TRUE,INDEX(#REF!&gt;=0,1,0),)))))</f>
        <v>Not calculated</v>
      </c>
      <c r="S179" s="18"/>
      <c r="T179" s="3"/>
      <c r="AF179" s="13"/>
      <c r="AG179"/>
      <c r="BF179" s="13"/>
    </row>
    <row r="180" spans="2:58" ht="15.95" customHeight="1" thickBot="1" x14ac:dyDescent="0.3"/>
    <row r="181" spans="2:58" s="64" customFormat="1" ht="108" customHeight="1" x14ac:dyDescent="0.3">
      <c r="B181" s="12"/>
      <c r="C181" s="185" t="s">
        <v>56</v>
      </c>
      <c r="D181" s="186"/>
      <c r="E181" s="186"/>
      <c r="F181" s="186"/>
      <c r="G181" s="187"/>
      <c r="H181" s="185" t="s">
        <v>71</v>
      </c>
      <c r="I181" s="186"/>
      <c r="J181" s="187"/>
      <c r="K181" s="188" t="s">
        <v>53</v>
      </c>
      <c r="L181" s="189"/>
      <c r="M181" s="185" t="s">
        <v>93</v>
      </c>
      <c r="N181" s="186"/>
      <c r="O181" s="186"/>
      <c r="P181" s="186"/>
      <c r="Q181" s="186"/>
      <c r="R181" s="187"/>
      <c r="T181" s="103" t="s">
        <v>59</v>
      </c>
      <c r="AG181" s="27"/>
      <c r="BF181" s="73"/>
    </row>
    <row r="182" spans="2:58" s="64" customFormat="1" ht="62.1" customHeight="1" thickBot="1" x14ac:dyDescent="0.3">
      <c r="C182" s="155" t="s">
        <v>6</v>
      </c>
      <c r="D182" s="192" t="s">
        <v>7</v>
      </c>
      <c r="E182" s="193"/>
      <c r="F182" s="34" t="s">
        <v>31</v>
      </c>
      <c r="G182" s="74" t="s">
        <v>37</v>
      </c>
      <c r="H182" s="33" t="s">
        <v>68</v>
      </c>
      <c r="I182" s="34" t="s">
        <v>23</v>
      </c>
      <c r="J182" s="22" t="s">
        <v>29</v>
      </c>
      <c r="K182" s="190"/>
      <c r="L182" s="191"/>
      <c r="M182" s="156" t="s">
        <v>99</v>
      </c>
      <c r="N182" s="156" t="s">
        <v>100</v>
      </c>
      <c r="O182" s="33" t="s">
        <v>54</v>
      </c>
      <c r="P182" s="34" t="s">
        <v>73</v>
      </c>
      <c r="Q182" s="35" t="s">
        <v>74</v>
      </c>
      <c r="R182" s="74" t="s">
        <v>60</v>
      </c>
      <c r="S182" s="15"/>
      <c r="T182" s="102" t="s">
        <v>61</v>
      </c>
      <c r="AF182" s="15"/>
      <c r="AG182" s="27"/>
      <c r="BF182" s="15"/>
    </row>
    <row r="183" spans="2:58" s="64" customFormat="1" ht="44.1" customHeight="1" thickBot="1" x14ac:dyDescent="0.3">
      <c r="B183" s="11" t="str">
        <f>CONCATENATE($B$11+0.22)</f>
        <v>1.22</v>
      </c>
      <c r="C183" s="21">
        <f>VLOOKUP(B183,'Impact Model'!$B$15:$N$340,2,FALSE)</f>
        <v>0</v>
      </c>
      <c r="D183" s="11" t="str">
        <f>CONCATENATE($B183,"a")</f>
        <v>1.22a</v>
      </c>
      <c r="E183" s="21">
        <f>VLOOKUP(D183,'Impact Model'!$D$15:$N$340,2,FALSE)</f>
        <v>0</v>
      </c>
      <c r="F183" s="21" t="e">
        <f t="array" ref="F183">INDEX('Impact Model'!$D$15:$F$340,MATCH(D183&amp;E183,'Impact Model'!$D$15:$D$340&amp;'Impact Model'!$E$15:$E$340,0),3)</f>
        <v>#N/A</v>
      </c>
      <c r="G183" s="99"/>
      <c r="H183" s="98"/>
      <c r="I183" s="99"/>
      <c r="J183" s="149" t="s">
        <v>80</v>
      </c>
      <c r="K183" s="149" t="s">
        <v>92</v>
      </c>
      <c r="L183" s="150" t="b">
        <f>IF(K183="Finite end point","Continue to Column M",IF(K183="Five yearly time-step","Switch to Offset Model_B"))</f>
        <v>0</v>
      </c>
      <c r="M183" s="75"/>
      <c r="N183" s="75"/>
      <c r="O183" s="75"/>
      <c r="P183" s="4" t="str">
        <f>IF(K183="Finite end point",IFERROR(IF(ISBLANK(O183),"",((IF($J183="Low confidence &gt;50% &lt;75%",(IF(N183&lt;$G183,N183/$G183,1)-IF(M183&lt;$G183,M183/$G183,1))*0.62,IF($J183="Confident 75-90%",(IF(N183&lt;$G183,N183/$G183,1)-IF(M183&lt;$G183,M183/$G183,1))*0.825,IF($J183="Very confident &gt;90%",(IF(N183&lt;$G183,N183/$G183,1)-IF(M183&lt;$G183,M183/$G183,1))*0.955)))))/(1+$E$11)^O183)*(I183),"Not calculated"),"Not calculated")</f>
        <v>Not calculated</v>
      </c>
      <c r="Q183" s="4" t="e">
        <f t="array" ref="Q183">INDEX('Impact Model'!$D$15:$N$340,MATCH(D183&amp;E183,'Impact Model'!$D$15:$D$340&amp;'Impact Model'!$E$15:$E$340,0),9)</f>
        <v>#N/A</v>
      </c>
      <c r="R183" s="4" t="str">
        <f>IF(K183="Choose option", "Not calculated",IF(K183="Finite end point",SUM(P183:Q183),IF(COUNTIF(#REF!,"&gt;=0")&lt;1,INDEX(#REF!,1,COUNT(#REF!)),INDEX(#REF!,1,MATCH(TRUE,INDEX(#REF!&gt;=0,1,0),)))))</f>
        <v>Not calculated</v>
      </c>
      <c r="S183" s="16"/>
      <c r="T183" s="4" t="str">
        <f>IF(R183="Not calculated","Not calculated",SUM(R183:R187)/ROUND(COUNTIF(R183:R187,"&gt;0")+COUNTIF(R183:R187,"&lt;0"),0))</f>
        <v>Not calculated</v>
      </c>
      <c r="U183" s="120"/>
      <c r="AF183" s="32"/>
      <c r="AG183" s="27"/>
      <c r="BF183" s="32"/>
    </row>
    <row r="184" spans="2:58" ht="44.1" customHeight="1" thickBot="1" x14ac:dyDescent="0.3">
      <c r="B184" s="17"/>
      <c r="C184" s="17"/>
      <c r="D184" s="11" t="str">
        <f>CONCATENATE($B183,"b")</f>
        <v>1.22b</v>
      </c>
      <c r="E184" s="21">
        <f>VLOOKUP(D184,'Impact Model'!$D$15:$N$340,2,FALSE)</f>
        <v>0</v>
      </c>
      <c r="F184" s="21" t="e">
        <f t="array" ref="F184">INDEX('Impact Model'!$D$15:$F$340,MATCH(D184&amp;E184,'Impact Model'!$D$15:$D$340&amp;'Impact Model'!$E$15:$E$340,0),3)</f>
        <v>#N/A</v>
      </c>
      <c r="G184" s="99"/>
      <c r="H184" s="98"/>
      <c r="I184" s="99"/>
      <c r="J184" s="149" t="s">
        <v>80</v>
      </c>
      <c r="K184" s="149" t="s">
        <v>92</v>
      </c>
      <c r="L184" s="150" t="b">
        <f t="shared" ref="L184:L187" si="41">IF(K184="Finite end point","Continue to Column M",IF(K184="Five yearly time-step","Switch to Offset Model_B"))</f>
        <v>0</v>
      </c>
      <c r="M184" s="75"/>
      <c r="N184" s="75"/>
      <c r="O184" s="75"/>
      <c r="P184" s="4" t="str">
        <f t="shared" ref="P184:P187" si="42">IF(K184="Finite end point",IFERROR(IF(ISBLANK(O184),"",((IF($J184="Low confidence &gt;50% &lt;75%",(IF(N184&lt;$G184,N184/$G184,1)-IF(M184&lt;$G184,M184/$G184,1))*0.62,IF($J184="Confident 75-90%",(IF(N184&lt;$G184,N184/$G184,1)-IF(M184&lt;$G184,M184/$G184,1))*0.825,IF($J184="Very confident &gt;90%",(IF(N184&lt;$G184,N184/$G184,1)-IF(M184&lt;$G184,M184/$G184,1))*0.955)))))/(1+$E$11)^O184)*(I184),"Not calculated"),"Not calculated")</f>
        <v>Not calculated</v>
      </c>
      <c r="Q184" s="4" t="e">
        <f t="array" ref="Q184">INDEX('Impact Model'!$D$15:$N$340,MATCH(D184&amp;E184,'Impact Model'!$D$15:$D$340&amp;'Impact Model'!$E$15:$E$340,0),9)</f>
        <v>#N/A</v>
      </c>
      <c r="R184" s="4" t="str">
        <f>IF(K184="Choose option", "Not calculated",IF(K184="Finite end point",SUM(P184:Q184),IF(COUNTIF(#REF!,"&gt;=0")&lt;1,INDEX(#REF!,1,COUNT(#REF!)),INDEX(#REF!,1,MATCH(TRUE,INDEX(#REF!&gt;=0,1,0),)))))</f>
        <v>Not calculated</v>
      </c>
      <c r="S184" s="18"/>
      <c r="T184" s="3"/>
      <c r="AF184" s="13"/>
      <c r="AG184"/>
      <c r="BF184" s="13"/>
    </row>
    <row r="185" spans="2:58" ht="44.1" customHeight="1" thickBot="1" x14ac:dyDescent="0.3">
      <c r="B185" s="19"/>
      <c r="C185" s="19"/>
      <c r="D185" s="11" t="str">
        <f>CONCATENATE($B183,"c")</f>
        <v>1.22c</v>
      </c>
      <c r="E185" s="21">
        <f>VLOOKUP(D185,'Impact Model'!$D$15:$N$340,2,FALSE)</f>
        <v>0</v>
      </c>
      <c r="F185" s="21" t="e">
        <f t="array" ref="F185">INDEX('Impact Model'!$D$15:$F$340,MATCH(D185&amp;E185,'Impact Model'!$D$15:$D$340&amp;'Impact Model'!$E$15:$E$340,0),3)</f>
        <v>#N/A</v>
      </c>
      <c r="G185" s="99"/>
      <c r="H185" s="98"/>
      <c r="I185" s="99"/>
      <c r="J185" s="149" t="s">
        <v>80</v>
      </c>
      <c r="K185" s="149" t="s">
        <v>92</v>
      </c>
      <c r="L185" s="150" t="b">
        <f t="shared" si="41"/>
        <v>0</v>
      </c>
      <c r="M185" s="75"/>
      <c r="N185" s="75"/>
      <c r="O185" s="75"/>
      <c r="P185" s="4" t="str">
        <f t="shared" si="42"/>
        <v>Not calculated</v>
      </c>
      <c r="Q185" s="4" t="e">
        <f t="array" ref="Q185">INDEX('Impact Model'!$D$15:$N$340,MATCH(D185&amp;E185,'Impact Model'!$D$15:$D$340&amp;'Impact Model'!$E$15:$E$340,0),9)</f>
        <v>#N/A</v>
      </c>
      <c r="R185" s="4" t="str">
        <f>IF(K185="Choose option", "Not calculated",IF(K185="Finite end point",SUM(P185:Q185),IF(COUNTIF(#REF!,"&gt;=0")&lt;1,INDEX(#REF!,1,COUNT(#REF!)),INDEX(#REF!,1,MATCH(TRUE,INDEX(#REF!&gt;=0,1,0),)))))</f>
        <v>Not calculated</v>
      </c>
      <c r="S185" s="18"/>
      <c r="T185" s="128"/>
      <c r="AF185" s="13"/>
      <c r="AG185"/>
      <c r="BF185" s="13"/>
    </row>
    <row r="186" spans="2:58" ht="44.1" customHeight="1" thickBot="1" x14ac:dyDescent="0.3">
      <c r="B186" s="19"/>
      <c r="C186" s="19"/>
      <c r="D186" s="11" t="str">
        <f>CONCATENATE($B183,"d")</f>
        <v>1.22d</v>
      </c>
      <c r="E186" s="21">
        <f>VLOOKUP(D186,'Impact Model'!$D$15:$N$340,2,FALSE)</f>
        <v>0</v>
      </c>
      <c r="F186" s="21" t="e">
        <f t="array" ref="F186">INDEX('Impact Model'!$D$15:$F$340,MATCH(D186&amp;E186,'Impact Model'!$D$15:$D$340&amp;'Impact Model'!$E$15:$E$340,0),3)</f>
        <v>#N/A</v>
      </c>
      <c r="G186" s="99"/>
      <c r="H186" s="98"/>
      <c r="I186" s="99"/>
      <c r="J186" s="149" t="s">
        <v>80</v>
      </c>
      <c r="K186" s="149" t="s">
        <v>92</v>
      </c>
      <c r="L186" s="150" t="b">
        <f t="shared" si="41"/>
        <v>0</v>
      </c>
      <c r="M186" s="75"/>
      <c r="N186" s="75"/>
      <c r="O186" s="75"/>
      <c r="P186" s="4" t="str">
        <f t="shared" si="42"/>
        <v>Not calculated</v>
      </c>
      <c r="Q186" s="4" t="e">
        <f t="array" ref="Q186">INDEX('Impact Model'!$D$15:$N$340,MATCH(D186&amp;E186,'Impact Model'!$D$15:$D$340&amp;'Impact Model'!$E$15:$E$340,0),9)</f>
        <v>#N/A</v>
      </c>
      <c r="R186" s="4" t="str">
        <f>IF(K186="Choose option", "Not calculated",IF(K186="Finite end point",SUM(P186:Q186),IF(COUNTIF(#REF!,"&gt;=0")&lt;1,INDEX(#REF!,1,COUNT(#REF!)),INDEX(#REF!,1,MATCH(TRUE,INDEX(#REF!&gt;=0,1,0),)))))</f>
        <v>Not calculated</v>
      </c>
      <c r="S186" s="18"/>
      <c r="T186" s="3"/>
      <c r="AF186" s="13"/>
      <c r="AG186"/>
      <c r="BF186" s="13"/>
    </row>
    <row r="187" spans="2:58" ht="44.1" customHeight="1" thickBot="1" x14ac:dyDescent="0.3">
      <c r="B187" s="19"/>
      <c r="C187" s="19"/>
      <c r="D187" s="11" t="str">
        <f>CONCATENATE($B183,"e")</f>
        <v>1.22e</v>
      </c>
      <c r="E187" s="21">
        <f>VLOOKUP(D187,'Impact Model'!$D$15:$N$340,2,FALSE)</f>
        <v>0</v>
      </c>
      <c r="F187" s="21" t="e">
        <f t="array" ref="F187">INDEX('Impact Model'!$D$15:$F$340,MATCH(D187&amp;E187,'Impact Model'!$D$15:$D$340&amp;'Impact Model'!$E$15:$E$340,0),3)</f>
        <v>#N/A</v>
      </c>
      <c r="G187" s="99"/>
      <c r="H187" s="98"/>
      <c r="I187" s="99"/>
      <c r="J187" s="149" t="s">
        <v>80</v>
      </c>
      <c r="K187" s="149" t="s">
        <v>92</v>
      </c>
      <c r="L187" s="150" t="b">
        <f t="shared" si="41"/>
        <v>0</v>
      </c>
      <c r="M187" s="75"/>
      <c r="N187" s="75"/>
      <c r="O187" s="75"/>
      <c r="P187" s="4" t="str">
        <f t="shared" si="42"/>
        <v>Not calculated</v>
      </c>
      <c r="Q187" s="4" t="e">
        <f t="array" ref="Q187">INDEX('Impact Model'!$D$15:$N$340,MATCH(D187&amp;E187,'Impact Model'!$D$15:$D$340&amp;'Impact Model'!$E$15:$E$340,0),9)</f>
        <v>#N/A</v>
      </c>
      <c r="R187" s="4" t="str">
        <f>IF(K187="Choose option", "Not calculated",IF(K187="Finite end point",SUM(P187:Q187),IF(COUNTIF(#REF!,"&gt;=0")&lt;1,INDEX(#REF!,1,COUNT(#REF!)),INDEX(#REF!,1,MATCH(TRUE,INDEX(#REF!&gt;=0,1,0),)))))</f>
        <v>Not calculated</v>
      </c>
      <c r="S187" s="18"/>
      <c r="T187" s="3"/>
      <c r="AF187" s="13"/>
      <c r="AG187"/>
      <c r="BF187" s="13"/>
    </row>
    <row r="188" spans="2:58" ht="15.95" customHeight="1" thickBot="1" x14ac:dyDescent="0.3"/>
    <row r="189" spans="2:58" s="64" customFormat="1" ht="108" customHeight="1" x14ac:dyDescent="0.3">
      <c r="B189" s="12"/>
      <c r="C189" s="185" t="s">
        <v>56</v>
      </c>
      <c r="D189" s="186"/>
      <c r="E189" s="186"/>
      <c r="F189" s="186"/>
      <c r="G189" s="187"/>
      <c r="H189" s="185" t="s">
        <v>71</v>
      </c>
      <c r="I189" s="186"/>
      <c r="J189" s="187"/>
      <c r="K189" s="188" t="s">
        <v>53</v>
      </c>
      <c r="L189" s="189"/>
      <c r="M189" s="185" t="s">
        <v>93</v>
      </c>
      <c r="N189" s="186"/>
      <c r="O189" s="186"/>
      <c r="P189" s="186"/>
      <c r="Q189" s="186"/>
      <c r="R189" s="187"/>
      <c r="T189" s="103" t="s">
        <v>59</v>
      </c>
      <c r="AG189" s="27"/>
      <c r="BF189" s="73"/>
    </row>
    <row r="190" spans="2:58" s="64" customFormat="1" ht="62.1" customHeight="1" thickBot="1" x14ac:dyDescent="0.3">
      <c r="C190" s="155" t="s">
        <v>6</v>
      </c>
      <c r="D190" s="192" t="s">
        <v>7</v>
      </c>
      <c r="E190" s="193"/>
      <c r="F190" s="34" t="s">
        <v>31</v>
      </c>
      <c r="G190" s="74" t="s">
        <v>37</v>
      </c>
      <c r="H190" s="33" t="s">
        <v>68</v>
      </c>
      <c r="I190" s="34" t="s">
        <v>23</v>
      </c>
      <c r="J190" s="22" t="s">
        <v>29</v>
      </c>
      <c r="K190" s="190"/>
      <c r="L190" s="191"/>
      <c r="M190" s="156" t="s">
        <v>99</v>
      </c>
      <c r="N190" s="156" t="s">
        <v>100</v>
      </c>
      <c r="O190" s="33" t="s">
        <v>54</v>
      </c>
      <c r="P190" s="34" t="s">
        <v>73</v>
      </c>
      <c r="Q190" s="35" t="s">
        <v>74</v>
      </c>
      <c r="R190" s="74" t="s">
        <v>60</v>
      </c>
      <c r="S190" s="15"/>
      <c r="T190" s="102" t="s">
        <v>61</v>
      </c>
      <c r="AF190" s="15"/>
      <c r="AG190" s="27"/>
      <c r="BF190" s="15"/>
    </row>
    <row r="191" spans="2:58" s="64" customFormat="1" ht="44.1" customHeight="1" thickBot="1" x14ac:dyDescent="0.3">
      <c r="B191" s="11" t="str">
        <f>CONCATENATE($B$11+0.23)</f>
        <v>1.23</v>
      </c>
      <c r="C191" s="21">
        <f>VLOOKUP(B191,'Impact Model'!$B$15:$N$340,2,FALSE)</f>
        <v>0</v>
      </c>
      <c r="D191" s="11" t="str">
        <f>CONCATENATE($B191,"a")</f>
        <v>1.23a</v>
      </c>
      <c r="E191" s="21">
        <f>VLOOKUP(D191,'Impact Model'!$D$15:$N$340,2,FALSE)</f>
        <v>0</v>
      </c>
      <c r="F191" s="21" t="e">
        <f t="array" ref="F191">INDEX('Impact Model'!$D$15:$F$340,MATCH(D191&amp;E191,'Impact Model'!$D$15:$D$340&amp;'Impact Model'!$E$15:$E$340,0),3)</f>
        <v>#N/A</v>
      </c>
      <c r="G191" s="99"/>
      <c r="H191" s="98"/>
      <c r="I191" s="99"/>
      <c r="J191" s="149" t="s">
        <v>80</v>
      </c>
      <c r="K191" s="149" t="s">
        <v>92</v>
      </c>
      <c r="L191" s="150" t="b">
        <f>IF(K191="Finite end point","Continue to Column M",IF(K191="Five yearly time-step","Switch to Offset Model_B"))</f>
        <v>0</v>
      </c>
      <c r="M191" s="75"/>
      <c r="N191" s="75"/>
      <c r="O191" s="75"/>
      <c r="P191" s="4" t="str">
        <f>IF(K191="Finite end point",IFERROR(IF(ISBLANK(O191),"",((IF($J191="Low confidence &gt;50% &lt;75%",(IF(N191&lt;$G191,N191/$G191,1)-IF(M191&lt;$G191,M191/$G191,1))*0.62,IF($J191="Confident 75-90%",(IF(N191&lt;$G191,N191/$G191,1)-IF(M191&lt;$G191,M191/$G191,1))*0.825,IF($J191="Very confident &gt;90%",(IF(N191&lt;$G191,N191/$G191,1)-IF(M191&lt;$G191,M191/$G191,1))*0.955)))))/(1+$E$11)^O191)*(I191),"Not calculated"),"Not calculated")</f>
        <v>Not calculated</v>
      </c>
      <c r="Q191" s="4" t="e">
        <f t="array" ref="Q191">INDEX('Impact Model'!$D$15:$N$340,MATCH(D191&amp;E191,'Impact Model'!$D$15:$D$340&amp;'Impact Model'!$E$15:$E$340,0),9)</f>
        <v>#N/A</v>
      </c>
      <c r="R191" s="4" t="str">
        <f>IF(K191="Choose option", "Not calculated",IF(K191="Finite end point",SUM(P191:Q191),IF(COUNTIF(#REF!,"&gt;=0")&lt;1,INDEX(#REF!,1,COUNT(#REF!)),INDEX(#REF!,1,MATCH(TRUE,INDEX(#REF!&gt;=0,1,0),)))))</f>
        <v>Not calculated</v>
      </c>
      <c r="S191" s="16"/>
      <c r="T191" s="4" t="str">
        <f>IF(R191="Not calculated","Not calculated",SUM(R191:R195)/ROUND(COUNTIF(R191:R195,"&gt;0")+COUNTIF(R191:R195,"&lt;0"),0))</f>
        <v>Not calculated</v>
      </c>
      <c r="U191" s="120"/>
      <c r="AF191" s="32"/>
      <c r="AG191" s="27"/>
      <c r="BF191" s="32"/>
    </row>
    <row r="192" spans="2:58" ht="44.1" customHeight="1" thickBot="1" x14ac:dyDescent="0.3">
      <c r="B192" s="17"/>
      <c r="C192" s="17"/>
      <c r="D192" s="11" t="str">
        <f>CONCATENATE($B191,"b")</f>
        <v>1.23b</v>
      </c>
      <c r="E192" s="21">
        <f>VLOOKUP(D192,'Impact Model'!$D$15:$N$340,2,FALSE)</f>
        <v>0</v>
      </c>
      <c r="F192" s="21" t="e">
        <f t="array" ref="F192">INDEX('Impact Model'!$D$15:$F$340,MATCH(D192&amp;E192,'Impact Model'!$D$15:$D$340&amp;'Impact Model'!$E$15:$E$340,0),3)</f>
        <v>#N/A</v>
      </c>
      <c r="G192" s="99"/>
      <c r="H192" s="98"/>
      <c r="I192" s="99"/>
      <c r="J192" s="149" t="s">
        <v>80</v>
      </c>
      <c r="K192" s="149" t="s">
        <v>92</v>
      </c>
      <c r="L192" s="150" t="b">
        <f t="shared" ref="L192:L195" si="43">IF(K192="Finite end point","Continue to Column M",IF(K192="Five yearly time-step","Switch to Offset Model_B"))</f>
        <v>0</v>
      </c>
      <c r="M192" s="75"/>
      <c r="N192" s="75"/>
      <c r="O192" s="75"/>
      <c r="P192" s="4" t="str">
        <f t="shared" ref="P192:P195" si="44">IF(K192="Finite end point",IFERROR(IF(ISBLANK(O192),"",((IF($J192="Low confidence &gt;50% &lt;75%",(IF(N192&lt;$G192,N192/$G192,1)-IF(M192&lt;$G192,M192/$G192,1))*0.62,IF($J192="Confident 75-90%",(IF(N192&lt;$G192,N192/$G192,1)-IF(M192&lt;$G192,M192/$G192,1))*0.825,IF($J192="Very confident &gt;90%",(IF(N192&lt;$G192,N192/$G192,1)-IF(M192&lt;$G192,M192/$G192,1))*0.955)))))/(1+$E$11)^O192)*(I192),"Not calculated"),"Not calculated")</f>
        <v>Not calculated</v>
      </c>
      <c r="Q192" s="4" t="e">
        <f t="array" ref="Q192">INDEX('Impact Model'!$D$15:$N$340,MATCH(D192&amp;E192,'Impact Model'!$D$15:$D$340&amp;'Impact Model'!$E$15:$E$340,0),9)</f>
        <v>#N/A</v>
      </c>
      <c r="R192" s="4" t="str">
        <f>IF(K192="Choose option", "Not calculated",IF(K192="Finite end point",SUM(P192:Q192),IF(COUNTIF(#REF!,"&gt;=0")&lt;1,INDEX(#REF!,1,COUNT(#REF!)),INDEX(#REF!,1,MATCH(TRUE,INDEX(#REF!&gt;=0,1,0),)))))</f>
        <v>Not calculated</v>
      </c>
      <c r="S192" s="18"/>
      <c r="T192" s="3"/>
      <c r="AF192" s="13"/>
      <c r="AG192"/>
      <c r="BF192" s="13"/>
    </row>
    <row r="193" spans="2:58" ht="44.1" customHeight="1" thickBot="1" x14ac:dyDescent="0.3">
      <c r="B193" s="19"/>
      <c r="C193" s="19"/>
      <c r="D193" s="11" t="str">
        <f>CONCATENATE($B191,"c")</f>
        <v>1.23c</v>
      </c>
      <c r="E193" s="21">
        <f>VLOOKUP(D193,'Impact Model'!$D$15:$N$340,2,FALSE)</f>
        <v>0</v>
      </c>
      <c r="F193" s="21" t="e">
        <f t="array" ref="F193">INDEX('Impact Model'!$D$15:$F$340,MATCH(D193&amp;E193,'Impact Model'!$D$15:$D$340&amp;'Impact Model'!$E$15:$E$340,0),3)</f>
        <v>#N/A</v>
      </c>
      <c r="G193" s="99"/>
      <c r="H193" s="98"/>
      <c r="I193" s="99"/>
      <c r="J193" s="149" t="s">
        <v>80</v>
      </c>
      <c r="K193" s="149" t="s">
        <v>92</v>
      </c>
      <c r="L193" s="150" t="b">
        <f t="shared" si="43"/>
        <v>0</v>
      </c>
      <c r="M193" s="75"/>
      <c r="N193" s="75"/>
      <c r="O193" s="75"/>
      <c r="P193" s="4" t="str">
        <f t="shared" si="44"/>
        <v>Not calculated</v>
      </c>
      <c r="Q193" s="4" t="e">
        <f t="array" ref="Q193">INDEX('Impact Model'!$D$15:$N$340,MATCH(D193&amp;E193,'Impact Model'!$D$15:$D$340&amp;'Impact Model'!$E$15:$E$340,0),9)</f>
        <v>#N/A</v>
      </c>
      <c r="R193" s="4" t="str">
        <f>IF(K193="Choose option", "Not calculated",IF(K193="Finite end point",SUM(P193:Q193),IF(COUNTIF(#REF!,"&gt;=0")&lt;1,INDEX(#REF!,1,COUNT(#REF!)),INDEX(#REF!,1,MATCH(TRUE,INDEX(#REF!&gt;=0,1,0),)))))</f>
        <v>Not calculated</v>
      </c>
      <c r="S193" s="18"/>
      <c r="T193" s="128"/>
      <c r="AF193" s="13"/>
      <c r="AG193"/>
      <c r="BF193" s="13"/>
    </row>
    <row r="194" spans="2:58" ht="44.1" customHeight="1" thickBot="1" x14ac:dyDescent="0.3">
      <c r="B194" s="19"/>
      <c r="C194" s="19"/>
      <c r="D194" s="11" t="str">
        <f>CONCATENATE($B191,"d")</f>
        <v>1.23d</v>
      </c>
      <c r="E194" s="21">
        <f>VLOOKUP(D194,'Impact Model'!$D$15:$N$340,2,FALSE)</f>
        <v>0</v>
      </c>
      <c r="F194" s="21" t="e">
        <f t="array" ref="F194">INDEX('Impact Model'!$D$15:$F$340,MATCH(D194&amp;E194,'Impact Model'!$D$15:$D$340&amp;'Impact Model'!$E$15:$E$340,0),3)</f>
        <v>#N/A</v>
      </c>
      <c r="G194" s="99"/>
      <c r="H194" s="98"/>
      <c r="I194" s="99"/>
      <c r="J194" s="149" t="s">
        <v>80</v>
      </c>
      <c r="K194" s="149" t="s">
        <v>92</v>
      </c>
      <c r="L194" s="150" t="b">
        <f t="shared" si="43"/>
        <v>0</v>
      </c>
      <c r="M194" s="75"/>
      <c r="N194" s="75"/>
      <c r="O194" s="75"/>
      <c r="P194" s="4" t="str">
        <f t="shared" si="44"/>
        <v>Not calculated</v>
      </c>
      <c r="Q194" s="4" t="e">
        <f t="array" ref="Q194">INDEX('Impact Model'!$D$15:$N$340,MATCH(D194&amp;E194,'Impact Model'!$D$15:$D$340&amp;'Impact Model'!$E$15:$E$340,0),9)</f>
        <v>#N/A</v>
      </c>
      <c r="R194" s="4" t="str">
        <f>IF(K194="Choose option", "Not calculated",IF(K194="Finite end point",SUM(P194:Q194),IF(COUNTIF(#REF!,"&gt;=0")&lt;1,INDEX(#REF!,1,COUNT(#REF!)),INDEX(#REF!,1,MATCH(TRUE,INDEX(#REF!&gt;=0,1,0),)))))</f>
        <v>Not calculated</v>
      </c>
      <c r="S194" s="18"/>
      <c r="T194" s="3"/>
      <c r="AF194" s="13"/>
      <c r="AG194"/>
      <c r="BF194" s="13"/>
    </row>
    <row r="195" spans="2:58" ht="44.1" customHeight="1" thickBot="1" x14ac:dyDescent="0.3">
      <c r="B195" s="19"/>
      <c r="C195" s="19"/>
      <c r="D195" s="11" t="str">
        <f>CONCATENATE($B191,"e")</f>
        <v>1.23e</v>
      </c>
      <c r="E195" s="21">
        <f>VLOOKUP(D195,'Impact Model'!$D$15:$N$340,2,FALSE)</f>
        <v>0</v>
      </c>
      <c r="F195" s="21" t="e">
        <f t="array" ref="F195">INDEX('Impact Model'!$D$15:$F$340,MATCH(D195&amp;E195,'Impact Model'!$D$15:$D$340&amp;'Impact Model'!$E$15:$E$340,0),3)</f>
        <v>#N/A</v>
      </c>
      <c r="G195" s="99"/>
      <c r="H195" s="98"/>
      <c r="I195" s="99"/>
      <c r="J195" s="149" t="s">
        <v>80</v>
      </c>
      <c r="K195" s="149" t="s">
        <v>92</v>
      </c>
      <c r="L195" s="150" t="b">
        <f t="shared" si="43"/>
        <v>0</v>
      </c>
      <c r="M195" s="75"/>
      <c r="N195" s="75"/>
      <c r="O195" s="75"/>
      <c r="P195" s="4" t="str">
        <f t="shared" si="44"/>
        <v>Not calculated</v>
      </c>
      <c r="Q195" s="4" t="e">
        <f t="array" ref="Q195">INDEX('Impact Model'!$D$15:$N$340,MATCH(D195&amp;E195,'Impact Model'!$D$15:$D$340&amp;'Impact Model'!$E$15:$E$340,0),9)</f>
        <v>#N/A</v>
      </c>
      <c r="R195" s="4" t="str">
        <f>IF(K195="Choose option", "Not calculated",IF(K195="Finite end point",SUM(P195:Q195),IF(COUNTIF(#REF!,"&gt;=0")&lt;1,INDEX(#REF!,1,COUNT(#REF!)),INDEX(#REF!,1,MATCH(TRUE,INDEX(#REF!&gt;=0,1,0),)))))</f>
        <v>Not calculated</v>
      </c>
      <c r="S195" s="18"/>
      <c r="T195" s="3"/>
      <c r="AF195" s="13"/>
      <c r="AG195"/>
      <c r="BF195" s="13"/>
    </row>
    <row r="196" spans="2:58" ht="15.95" customHeight="1" thickBot="1" x14ac:dyDescent="0.3"/>
    <row r="197" spans="2:58" s="64" customFormat="1" ht="108" customHeight="1" x14ac:dyDescent="0.3">
      <c r="B197" s="12"/>
      <c r="C197" s="185" t="s">
        <v>56</v>
      </c>
      <c r="D197" s="186"/>
      <c r="E197" s="186"/>
      <c r="F197" s="186"/>
      <c r="G197" s="187"/>
      <c r="H197" s="185" t="s">
        <v>71</v>
      </c>
      <c r="I197" s="186"/>
      <c r="J197" s="187"/>
      <c r="K197" s="188" t="s">
        <v>53</v>
      </c>
      <c r="L197" s="189"/>
      <c r="M197" s="185" t="s">
        <v>93</v>
      </c>
      <c r="N197" s="186"/>
      <c r="O197" s="186"/>
      <c r="P197" s="186"/>
      <c r="Q197" s="186"/>
      <c r="R197" s="187"/>
      <c r="T197" s="103" t="s">
        <v>59</v>
      </c>
      <c r="AG197" s="27"/>
      <c r="BF197" s="73"/>
    </row>
    <row r="198" spans="2:58" s="64" customFormat="1" ht="62.1" customHeight="1" thickBot="1" x14ac:dyDescent="0.3">
      <c r="C198" s="155" t="s">
        <v>6</v>
      </c>
      <c r="D198" s="192" t="s">
        <v>7</v>
      </c>
      <c r="E198" s="193"/>
      <c r="F198" s="34" t="s">
        <v>31</v>
      </c>
      <c r="G198" s="74" t="s">
        <v>37</v>
      </c>
      <c r="H198" s="33" t="s">
        <v>68</v>
      </c>
      <c r="I198" s="34" t="s">
        <v>23</v>
      </c>
      <c r="J198" s="22" t="s">
        <v>29</v>
      </c>
      <c r="K198" s="190"/>
      <c r="L198" s="191"/>
      <c r="M198" s="156" t="s">
        <v>99</v>
      </c>
      <c r="N198" s="156" t="s">
        <v>100</v>
      </c>
      <c r="O198" s="33" t="s">
        <v>54</v>
      </c>
      <c r="P198" s="34" t="s">
        <v>73</v>
      </c>
      <c r="Q198" s="35" t="s">
        <v>74</v>
      </c>
      <c r="R198" s="74" t="s">
        <v>60</v>
      </c>
      <c r="S198" s="15"/>
      <c r="T198" s="102" t="s">
        <v>61</v>
      </c>
      <c r="AF198" s="15"/>
      <c r="AG198" s="27"/>
      <c r="BF198" s="15"/>
    </row>
    <row r="199" spans="2:58" s="64" customFormat="1" ht="44.1" customHeight="1" thickBot="1" x14ac:dyDescent="0.3">
      <c r="B199" s="11" t="str">
        <f>CONCATENATE($B$11+0.24)</f>
        <v>1.24</v>
      </c>
      <c r="C199" s="21">
        <f>VLOOKUP(B199,'Impact Model'!$B$15:$N$340,2,FALSE)</f>
        <v>0</v>
      </c>
      <c r="D199" s="11" t="str">
        <f>CONCATENATE($B199,"a")</f>
        <v>1.24a</v>
      </c>
      <c r="E199" s="21">
        <f>VLOOKUP(D199,'Impact Model'!$D$15:$N$340,2,FALSE)</f>
        <v>0</v>
      </c>
      <c r="F199" s="21" t="e">
        <f t="array" ref="F199">INDEX('Impact Model'!$D$15:$F$340,MATCH(D199&amp;E199,'Impact Model'!$D$15:$D$340&amp;'Impact Model'!$E$15:$E$340,0),3)</f>
        <v>#N/A</v>
      </c>
      <c r="G199" s="99"/>
      <c r="H199" s="98"/>
      <c r="I199" s="99"/>
      <c r="J199" s="149" t="s">
        <v>80</v>
      </c>
      <c r="K199" s="149" t="s">
        <v>92</v>
      </c>
      <c r="L199" s="150" t="b">
        <f>IF(K199="Finite end point","Continue to Column M",IF(K199="Five yearly time-step","Switch to Offset Model_B"))</f>
        <v>0</v>
      </c>
      <c r="M199" s="75"/>
      <c r="N199" s="75"/>
      <c r="O199" s="75"/>
      <c r="P199" s="4" t="str">
        <f>IF(K199="Finite end point",IFERROR(IF(ISBLANK(O199),"",((IF($J199="Low confidence &gt;50% &lt;75%",(IF(N199&lt;$G199,N199/$G199,1)-IF(M199&lt;$G199,M199/$G199,1))*0.62,IF($J199="Confident 75-90%",(IF(N199&lt;$G199,N199/$G199,1)-IF(M199&lt;$G199,M199/$G199,1))*0.825,IF($J199="Very confident &gt;90%",(IF(N199&lt;$G199,N199/$G199,1)-IF(M199&lt;$G199,M199/$G199,1))*0.955)))))/(1+$E$11)^O199)*(I199),"Not calculated"),"Not calculated")</f>
        <v>Not calculated</v>
      </c>
      <c r="Q199" s="4" t="e">
        <f t="array" ref="Q199">INDEX('Impact Model'!$D$15:$N$340,MATCH(D199&amp;E199,'Impact Model'!$D$15:$D$340&amp;'Impact Model'!$E$15:$E$340,0),9)</f>
        <v>#N/A</v>
      </c>
      <c r="R199" s="4" t="str">
        <f>IF(K199="Choose option", "Not calculated",IF(K199="Finite end point",SUM(P199:Q199),IF(COUNTIF(#REF!,"&gt;=0")&lt;1,INDEX(#REF!,1,COUNT(#REF!)),INDEX(#REF!,1,MATCH(TRUE,INDEX(#REF!&gt;=0,1,0),)))))</f>
        <v>Not calculated</v>
      </c>
      <c r="S199" s="16"/>
      <c r="T199" s="4" t="str">
        <f>IF(R199="Not calculated","Not calculated",SUM(R199:R203)/ROUND(COUNTIF(R199:R203,"&gt;0")+COUNTIF(R199:R203,"&lt;0"),0))</f>
        <v>Not calculated</v>
      </c>
      <c r="U199" s="120"/>
      <c r="AF199" s="32"/>
      <c r="AG199" s="27"/>
      <c r="BF199" s="32"/>
    </row>
    <row r="200" spans="2:58" ht="44.1" customHeight="1" thickBot="1" x14ac:dyDescent="0.3">
      <c r="B200" s="17"/>
      <c r="C200" s="17"/>
      <c r="D200" s="11" t="str">
        <f>CONCATENATE($B199,"b")</f>
        <v>1.24b</v>
      </c>
      <c r="E200" s="21">
        <f>VLOOKUP(D200,'Impact Model'!$D$15:$N$340,2,FALSE)</f>
        <v>0</v>
      </c>
      <c r="F200" s="21" t="e">
        <f t="array" ref="F200">INDEX('Impact Model'!$D$15:$F$340,MATCH(D200&amp;E200,'Impact Model'!$D$15:$D$340&amp;'Impact Model'!$E$15:$E$340,0),3)</f>
        <v>#N/A</v>
      </c>
      <c r="G200" s="99"/>
      <c r="H200" s="98"/>
      <c r="I200" s="99"/>
      <c r="J200" s="149" t="s">
        <v>80</v>
      </c>
      <c r="K200" s="149" t="s">
        <v>92</v>
      </c>
      <c r="L200" s="150" t="b">
        <f t="shared" ref="L200:L203" si="45">IF(K200="Finite end point","Continue to Column M",IF(K200="Five yearly time-step","Switch to Offset Model_B"))</f>
        <v>0</v>
      </c>
      <c r="M200" s="75"/>
      <c r="N200" s="75"/>
      <c r="O200" s="75"/>
      <c r="P200" s="4" t="str">
        <f t="shared" ref="P200:P203" si="46">IF(K200="Finite end point",IFERROR(IF(ISBLANK(O200),"",((IF($J200="Low confidence &gt;50% &lt;75%",(IF(N200&lt;$G200,N200/$G200,1)-IF(M200&lt;$G200,M200/$G200,1))*0.62,IF($J200="Confident 75-90%",(IF(N200&lt;$G200,N200/$G200,1)-IF(M200&lt;$G200,M200/$G200,1))*0.825,IF($J200="Very confident &gt;90%",(IF(N200&lt;$G200,N200/$G200,1)-IF(M200&lt;$G200,M200/$G200,1))*0.955)))))/(1+$E$11)^O200)*(I200),"Not calculated"),"Not calculated")</f>
        <v>Not calculated</v>
      </c>
      <c r="Q200" s="4" t="e">
        <f t="array" ref="Q200">INDEX('Impact Model'!$D$15:$N$340,MATCH(D200&amp;E200,'Impact Model'!$D$15:$D$340&amp;'Impact Model'!$E$15:$E$340,0),9)</f>
        <v>#N/A</v>
      </c>
      <c r="R200" s="4" t="str">
        <f>IF(K200="Choose option", "Not calculated",IF(K200="Finite end point",SUM(P200:Q200),IF(COUNTIF(#REF!,"&gt;=0")&lt;1,INDEX(#REF!,1,COUNT(#REF!)),INDEX(#REF!,1,MATCH(TRUE,INDEX(#REF!&gt;=0,1,0),)))))</f>
        <v>Not calculated</v>
      </c>
      <c r="S200" s="18"/>
      <c r="T200" s="3"/>
      <c r="AF200" s="13"/>
      <c r="AG200"/>
      <c r="BF200" s="13"/>
    </row>
    <row r="201" spans="2:58" ht="44.1" customHeight="1" thickBot="1" x14ac:dyDescent="0.3">
      <c r="B201" s="19"/>
      <c r="C201" s="19"/>
      <c r="D201" s="11" t="str">
        <f>CONCATENATE($B199,"c")</f>
        <v>1.24c</v>
      </c>
      <c r="E201" s="21">
        <f>VLOOKUP(D201,'Impact Model'!$D$15:$N$340,2,FALSE)</f>
        <v>0</v>
      </c>
      <c r="F201" s="21" t="e">
        <f t="array" ref="F201">INDEX('Impact Model'!$D$15:$F$340,MATCH(D201&amp;E201,'Impact Model'!$D$15:$D$340&amp;'Impact Model'!$E$15:$E$340,0),3)</f>
        <v>#N/A</v>
      </c>
      <c r="G201" s="99"/>
      <c r="H201" s="98"/>
      <c r="I201" s="99"/>
      <c r="J201" s="149" t="s">
        <v>80</v>
      </c>
      <c r="K201" s="149" t="s">
        <v>92</v>
      </c>
      <c r="L201" s="150" t="b">
        <f t="shared" si="45"/>
        <v>0</v>
      </c>
      <c r="M201" s="75"/>
      <c r="N201" s="75"/>
      <c r="O201" s="75"/>
      <c r="P201" s="4" t="str">
        <f t="shared" si="46"/>
        <v>Not calculated</v>
      </c>
      <c r="Q201" s="4" t="e">
        <f t="array" ref="Q201">INDEX('Impact Model'!$D$15:$N$340,MATCH(D201&amp;E201,'Impact Model'!$D$15:$D$340&amp;'Impact Model'!$E$15:$E$340,0),9)</f>
        <v>#N/A</v>
      </c>
      <c r="R201" s="4" t="str">
        <f>IF(K201="Choose option", "Not calculated",IF(K201="Finite end point",SUM(P201:Q201),IF(COUNTIF(#REF!,"&gt;=0")&lt;1,INDEX(#REF!,1,COUNT(#REF!)),INDEX(#REF!,1,MATCH(TRUE,INDEX(#REF!&gt;=0,1,0),)))))</f>
        <v>Not calculated</v>
      </c>
      <c r="S201" s="18"/>
      <c r="T201" s="128"/>
      <c r="AF201" s="13"/>
      <c r="AG201"/>
      <c r="BF201" s="13"/>
    </row>
    <row r="202" spans="2:58" ht="44.1" customHeight="1" thickBot="1" x14ac:dyDescent="0.3">
      <c r="B202" s="19"/>
      <c r="C202" s="19"/>
      <c r="D202" s="11" t="str">
        <f>CONCATENATE($B199,"d")</f>
        <v>1.24d</v>
      </c>
      <c r="E202" s="21">
        <f>VLOOKUP(D202,'Impact Model'!$D$15:$N$340,2,FALSE)</f>
        <v>0</v>
      </c>
      <c r="F202" s="21" t="e">
        <f t="array" ref="F202">INDEX('Impact Model'!$D$15:$F$340,MATCH(D202&amp;E202,'Impact Model'!$D$15:$D$340&amp;'Impact Model'!$E$15:$E$340,0),3)</f>
        <v>#N/A</v>
      </c>
      <c r="G202" s="99"/>
      <c r="H202" s="98"/>
      <c r="I202" s="99"/>
      <c r="J202" s="149" t="s">
        <v>80</v>
      </c>
      <c r="K202" s="149" t="s">
        <v>92</v>
      </c>
      <c r="L202" s="150" t="b">
        <f t="shared" si="45"/>
        <v>0</v>
      </c>
      <c r="M202" s="75"/>
      <c r="N202" s="75"/>
      <c r="O202" s="75"/>
      <c r="P202" s="4" t="str">
        <f t="shared" si="46"/>
        <v>Not calculated</v>
      </c>
      <c r="Q202" s="4" t="e">
        <f t="array" ref="Q202">INDEX('Impact Model'!$D$15:$N$340,MATCH(D202&amp;E202,'Impact Model'!$D$15:$D$340&amp;'Impact Model'!$E$15:$E$340,0),9)</f>
        <v>#N/A</v>
      </c>
      <c r="R202" s="4" t="str">
        <f>IF(K202="Choose option", "Not calculated",IF(K202="Finite end point",SUM(P202:Q202),IF(COUNTIF(#REF!,"&gt;=0")&lt;1,INDEX(#REF!,1,COUNT(#REF!)),INDEX(#REF!,1,MATCH(TRUE,INDEX(#REF!&gt;=0,1,0),)))))</f>
        <v>Not calculated</v>
      </c>
      <c r="S202" s="18"/>
      <c r="T202" s="3"/>
      <c r="AF202" s="13"/>
      <c r="AG202"/>
      <c r="BF202" s="13"/>
    </row>
    <row r="203" spans="2:58" ht="44.1" customHeight="1" thickBot="1" x14ac:dyDescent="0.3">
      <c r="B203" s="19"/>
      <c r="C203" s="19"/>
      <c r="D203" s="11" t="str">
        <f>CONCATENATE($B199,"e")</f>
        <v>1.24e</v>
      </c>
      <c r="E203" s="21">
        <f>VLOOKUP(D203,'Impact Model'!$D$15:$N$340,2,FALSE)</f>
        <v>0</v>
      </c>
      <c r="F203" s="21" t="e">
        <f t="array" ref="F203">INDEX('Impact Model'!$D$15:$F$340,MATCH(D203&amp;E203,'Impact Model'!$D$15:$D$340&amp;'Impact Model'!$E$15:$E$340,0),3)</f>
        <v>#N/A</v>
      </c>
      <c r="G203" s="99"/>
      <c r="H203" s="98"/>
      <c r="I203" s="99"/>
      <c r="J203" s="149" t="s">
        <v>80</v>
      </c>
      <c r="K203" s="149" t="s">
        <v>92</v>
      </c>
      <c r="L203" s="150" t="b">
        <f t="shared" si="45"/>
        <v>0</v>
      </c>
      <c r="M203" s="75"/>
      <c r="N203" s="75"/>
      <c r="O203" s="75"/>
      <c r="P203" s="4" t="str">
        <f t="shared" si="46"/>
        <v>Not calculated</v>
      </c>
      <c r="Q203" s="4" t="e">
        <f t="array" ref="Q203">INDEX('Impact Model'!$D$15:$N$340,MATCH(D203&amp;E203,'Impact Model'!$D$15:$D$340&amp;'Impact Model'!$E$15:$E$340,0),9)</f>
        <v>#N/A</v>
      </c>
      <c r="R203" s="4" t="str">
        <f>IF(K203="Choose option", "Not calculated",IF(K203="Finite end point",SUM(P203:Q203),IF(COUNTIF(#REF!,"&gt;=0")&lt;1,INDEX(#REF!,1,COUNT(#REF!)),INDEX(#REF!,1,MATCH(TRUE,INDEX(#REF!&gt;=0,1,0),)))))</f>
        <v>Not calculated</v>
      </c>
      <c r="S203" s="18"/>
      <c r="T203" s="3"/>
      <c r="AF203" s="13"/>
      <c r="AG203"/>
      <c r="BF203" s="13"/>
    </row>
    <row r="204" spans="2:58" ht="15.95" customHeight="1" thickBot="1" x14ac:dyDescent="0.3"/>
    <row r="205" spans="2:58" s="64" customFormat="1" ht="108" customHeight="1" x14ac:dyDescent="0.3">
      <c r="B205" s="12"/>
      <c r="C205" s="185" t="s">
        <v>56</v>
      </c>
      <c r="D205" s="186"/>
      <c r="E205" s="186"/>
      <c r="F205" s="186"/>
      <c r="G205" s="187"/>
      <c r="H205" s="185" t="s">
        <v>71</v>
      </c>
      <c r="I205" s="186"/>
      <c r="J205" s="187"/>
      <c r="K205" s="188" t="s">
        <v>53</v>
      </c>
      <c r="L205" s="189"/>
      <c r="M205" s="185" t="s">
        <v>93</v>
      </c>
      <c r="N205" s="186"/>
      <c r="O205" s="186"/>
      <c r="P205" s="186"/>
      <c r="Q205" s="186"/>
      <c r="R205" s="187"/>
      <c r="T205" s="103" t="s">
        <v>59</v>
      </c>
      <c r="AG205" s="27"/>
      <c r="BF205" s="73"/>
    </row>
    <row r="206" spans="2:58" s="64" customFormat="1" ht="62.1" customHeight="1" thickBot="1" x14ac:dyDescent="0.3">
      <c r="C206" s="155" t="s">
        <v>6</v>
      </c>
      <c r="D206" s="192" t="s">
        <v>7</v>
      </c>
      <c r="E206" s="193"/>
      <c r="F206" s="34" t="s">
        <v>31</v>
      </c>
      <c r="G206" s="74" t="s">
        <v>37</v>
      </c>
      <c r="H206" s="33" t="s">
        <v>68</v>
      </c>
      <c r="I206" s="34" t="s">
        <v>23</v>
      </c>
      <c r="J206" s="22" t="s">
        <v>29</v>
      </c>
      <c r="K206" s="190"/>
      <c r="L206" s="191"/>
      <c r="M206" s="156" t="s">
        <v>99</v>
      </c>
      <c r="N206" s="156" t="s">
        <v>100</v>
      </c>
      <c r="O206" s="33" t="s">
        <v>54</v>
      </c>
      <c r="P206" s="34" t="s">
        <v>73</v>
      </c>
      <c r="Q206" s="35" t="s">
        <v>74</v>
      </c>
      <c r="R206" s="74" t="s">
        <v>60</v>
      </c>
      <c r="S206" s="15"/>
      <c r="T206" s="102" t="s">
        <v>61</v>
      </c>
      <c r="AF206" s="15"/>
      <c r="AG206" s="27"/>
      <c r="BF206" s="15"/>
    </row>
    <row r="207" spans="2:58" s="64" customFormat="1" ht="44.1" customHeight="1" thickBot="1" x14ac:dyDescent="0.3">
      <c r="B207" s="11" t="str">
        <f>CONCATENATE($B$11+0.25)</f>
        <v>1.25</v>
      </c>
      <c r="C207" s="21">
        <f>VLOOKUP(B207,'Impact Model'!$B$15:$N$340,2,FALSE)</f>
        <v>0</v>
      </c>
      <c r="D207" s="11" t="str">
        <f>CONCATENATE($B207,"a")</f>
        <v>1.25a</v>
      </c>
      <c r="E207" s="21">
        <f>VLOOKUP(D207,'Impact Model'!$D$15:$N$340,2,FALSE)</f>
        <v>0</v>
      </c>
      <c r="F207" s="21" t="e">
        <f t="array" ref="F207">INDEX('Impact Model'!$D$15:$F$340,MATCH(D207&amp;E207,'Impact Model'!$D$15:$D$340&amp;'Impact Model'!$E$15:$E$340,0),3)</f>
        <v>#N/A</v>
      </c>
      <c r="G207" s="99"/>
      <c r="H207" s="98"/>
      <c r="I207" s="99"/>
      <c r="J207" s="149" t="s">
        <v>80</v>
      </c>
      <c r="K207" s="149" t="s">
        <v>92</v>
      </c>
      <c r="L207" s="150" t="b">
        <f>IF(K207="Finite end point","Continue to Column M",IF(K207="Five yearly time-step","Switch to Offset Model_B"))</f>
        <v>0</v>
      </c>
      <c r="M207" s="75"/>
      <c r="N207" s="75"/>
      <c r="O207" s="75"/>
      <c r="P207" s="4" t="str">
        <f>IF(K207="Finite end point",IFERROR(IF(ISBLANK(O207),"",((IF($J207="Low confidence &gt;50% &lt;75%",(IF(N207&lt;$G207,N207/$G207,1)-IF(M207&lt;$G207,M207/$G207,1))*0.62,IF($J207="Confident 75-90%",(IF(N207&lt;$G207,N207/$G207,1)-IF(M207&lt;$G207,M207/$G207,1))*0.825,IF($J207="Very confident &gt;90%",(IF(N207&lt;$G207,N207/$G207,1)-IF(M207&lt;$G207,M207/$G207,1))*0.955)))))/(1+$E$11)^O207)*(I207),"Not calculated"),"Not calculated")</f>
        <v>Not calculated</v>
      </c>
      <c r="Q207" s="4" t="e">
        <f t="array" ref="Q207">INDEX('Impact Model'!$D$15:$N$340,MATCH(D207&amp;E207,'Impact Model'!$D$15:$D$340&amp;'Impact Model'!$E$15:$E$340,0),9)</f>
        <v>#N/A</v>
      </c>
      <c r="R207" s="4" t="str">
        <f>IF(K207="Choose option", "Not calculated",IF(K207="Finite end point",SUM(P207:Q207),IF(COUNTIF(#REF!,"&gt;=0")&lt;1,INDEX(#REF!,1,COUNT(#REF!)),INDEX(#REF!,1,MATCH(TRUE,INDEX(#REF!&gt;=0,1,0),)))))</f>
        <v>Not calculated</v>
      </c>
      <c r="S207" s="16"/>
      <c r="T207" s="4" t="str">
        <f>IF(R207="Not calculated","Not calculated",SUM(R207:R211)/ROUND(COUNTIF(R207:R211,"&gt;0")+COUNTIF(R207:R211,"&lt;0"),0))</f>
        <v>Not calculated</v>
      </c>
      <c r="U207" s="120"/>
      <c r="AF207" s="32"/>
      <c r="AG207" s="27"/>
      <c r="BF207" s="32"/>
    </row>
    <row r="208" spans="2:58" ht="44.1" customHeight="1" thickBot="1" x14ac:dyDescent="0.3">
      <c r="B208" s="17"/>
      <c r="C208" s="17"/>
      <c r="D208" s="11" t="str">
        <f>CONCATENATE($B207,"b")</f>
        <v>1.25b</v>
      </c>
      <c r="E208" s="21">
        <f>VLOOKUP(D208,'Impact Model'!$D$15:$N$340,2,FALSE)</f>
        <v>0</v>
      </c>
      <c r="F208" s="21" t="e">
        <f t="array" ref="F208">INDEX('Impact Model'!$D$15:$F$340,MATCH(D208&amp;E208,'Impact Model'!$D$15:$D$340&amp;'Impact Model'!$E$15:$E$340,0),3)</f>
        <v>#N/A</v>
      </c>
      <c r="G208" s="99"/>
      <c r="H208" s="98"/>
      <c r="I208" s="99"/>
      <c r="J208" s="149" t="s">
        <v>80</v>
      </c>
      <c r="K208" s="149" t="s">
        <v>92</v>
      </c>
      <c r="L208" s="150" t="b">
        <f t="shared" ref="L208:L211" si="47">IF(K208="Finite end point","Continue to Column M",IF(K208="Five yearly time-step","Switch to Offset Model_B"))</f>
        <v>0</v>
      </c>
      <c r="M208" s="75"/>
      <c r="N208" s="75"/>
      <c r="O208" s="75"/>
      <c r="P208" s="4" t="str">
        <f t="shared" ref="P208:P211" si="48">IF(K208="Finite end point",IFERROR(IF(ISBLANK(O208),"",((IF($J208="Low confidence &gt;50% &lt;75%",(IF(N208&lt;$G208,N208/$G208,1)-IF(M208&lt;$G208,M208/$G208,1))*0.62,IF($J208="Confident 75-90%",(IF(N208&lt;$G208,N208/$G208,1)-IF(M208&lt;$G208,M208/$G208,1))*0.825,IF($J208="Very confident &gt;90%",(IF(N208&lt;$G208,N208/$G208,1)-IF(M208&lt;$G208,M208/$G208,1))*0.955)))))/(1+$E$11)^O208)*(I208),"Not calculated"),"Not calculated")</f>
        <v>Not calculated</v>
      </c>
      <c r="Q208" s="4" t="e">
        <f t="array" ref="Q208">INDEX('Impact Model'!$D$15:$N$340,MATCH(D208&amp;E208,'Impact Model'!$D$15:$D$340&amp;'Impact Model'!$E$15:$E$340,0),9)</f>
        <v>#N/A</v>
      </c>
      <c r="R208" s="4" t="str">
        <f>IF(K208="Choose option", "Not calculated",IF(K208="Finite end point",SUM(P208:Q208),IF(COUNTIF(#REF!,"&gt;=0")&lt;1,INDEX(#REF!,1,COUNT(#REF!)),INDEX(#REF!,1,MATCH(TRUE,INDEX(#REF!&gt;=0,1,0),)))))</f>
        <v>Not calculated</v>
      </c>
      <c r="S208" s="18"/>
      <c r="T208" s="3"/>
      <c r="AF208" s="13"/>
      <c r="AG208"/>
      <c r="BF208" s="13"/>
    </row>
    <row r="209" spans="2:58" ht="44.1" customHeight="1" thickBot="1" x14ac:dyDescent="0.3">
      <c r="B209" s="19"/>
      <c r="C209" s="19"/>
      <c r="D209" s="11" t="str">
        <f>CONCATENATE($B207,"c")</f>
        <v>1.25c</v>
      </c>
      <c r="E209" s="21">
        <f>VLOOKUP(D209,'Impact Model'!$D$15:$N$340,2,FALSE)</f>
        <v>0</v>
      </c>
      <c r="F209" s="21" t="e">
        <f t="array" ref="F209">INDEX('Impact Model'!$D$15:$F$340,MATCH(D209&amp;E209,'Impact Model'!$D$15:$D$340&amp;'Impact Model'!$E$15:$E$340,0),3)</f>
        <v>#N/A</v>
      </c>
      <c r="G209" s="99"/>
      <c r="H209" s="98"/>
      <c r="I209" s="99"/>
      <c r="J209" s="149" t="s">
        <v>80</v>
      </c>
      <c r="K209" s="149" t="s">
        <v>92</v>
      </c>
      <c r="L209" s="150" t="b">
        <f t="shared" si="47"/>
        <v>0</v>
      </c>
      <c r="M209" s="75"/>
      <c r="N209" s="75"/>
      <c r="O209" s="75"/>
      <c r="P209" s="4" t="str">
        <f t="shared" si="48"/>
        <v>Not calculated</v>
      </c>
      <c r="Q209" s="4" t="e">
        <f t="array" ref="Q209">INDEX('Impact Model'!$D$15:$N$340,MATCH(D209&amp;E209,'Impact Model'!$D$15:$D$340&amp;'Impact Model'!$E$15:$E$340,0),9)</f>
        <v>#N/A</v>
      </c>
      <c r="R209" s="4" t="str">
        <f>IF(K209="Choose option", "Not calculated",IF(K209="Finite end point",SUM(P209:Q209),IF(COUNTIF(#REF!,"&gt;=0")&lt;1,INDEX(#REF!,1,COUNT(#REF!)),INDEX(#REF!,1,MATCH(TRUE,INDEX(#REF!&gt;=0,1,0),)))))</f>
        <v>Not calculated</v>
      </c>
      <c r="S209" s="18"/>
      <c r="T209" s="128"/>
      <c r="AF209" s="13"/>
      <c r="AG209"/>
      <c r="BF209" s="13"/>
    </row>
    <row r="210" spans="2:58" ht="44.1" customHeight="1" thickBot="1" x14ac:dyDescent="0.3">
      <c r="B210" s="19"/>
      <c r="C210" s="19"/>
      <c r="D210" s="11" t="str">
        <f>CONCATENATE($B207,"d")</f>
        <v>1.25d</v>
      </c>
      <c r="E210" s="21">
        <f>VLOOKUP(D210,'Impact Model'!$D$15:$N$340,2,FALSE)</f>
        <v>0</v>
      </c>
      <c r="F210" s="21" t="e">
        <f t="array" ref="F210">INDEX('Impact Model'!$D$15:$F$340,MATCH(D210&amp;E210,'Impact Model'!$D$15:$D$340&amp;'Impact Model'!$E$15:$E$340,0),3)</f>
        <v>#N/A</v>
      </c>
      <c r="G210" s="99"/>
      <c r="H210" s="98"/>
      <c r="I210" s="99"/>
      <c r="J210" s="149" t="s">
        <v>80</v>
      </c>
      <c r="K210" s="149" t="s">
        <v>92</v>
      </c>
      <c r="L210" s="150" t="b">
        <f t="shared" si="47"/>
        <v>0</v>
      </c>
      <c r="M210" s="75"/>
      <c r="N210" s="75"/>
      <c r="O210" s="75"/>
      <c r="P210" s="4" t="str">
        <f t="shared" si="48"/>
        <v>Not calculated</v>
      </c>
      <c r="Q210" s="4" t="e">
        <f t="array" ref="Q210">INDEX('Impact Model'!$D$15:$N$340,MATCH(D210&amp;E210,'Impact Model'!$D$15:$D$340&amp;'Impact Model'!$E$15:$E$340,0),9)</f>
        <v>#N/A</v>
      </c>
      <c r="R210" s="4" t="str">
        <f>IF(K210="Choose option", "Not calculated",IF(K210="Finite end point",SUM(P210:Q210),IF(COUNTIF(#REF!,"&gt;=0")&lt;1,INDEX(#REF!,1,COUNT(#REF!)),INDEX(#REF!,1,MATCH(TRUE,INDEX(#REF!&gt;=0,1,0),)))))</f>
        <v>Not calculated</v>
      </c>
      <c r="S210" s="18"/>
      <c r="T210" s="3"/>
      <c r="AF210" s="13"/>
      <c r="AG210"/>
      <c r="BF210" s="13"/>
    </row>
    <row r="211" spans="2:58" ht="44.1" customHeight="1" thickBot="1" x14ac:dyDescent="0.3">
      <c r="B211" s="19"/>
      <c r="C211" s="19"/>
      <c r="D211" s="11" t="str">
        <f>CONCATENATE($B207,"e")</f>
        <v>1.25e</v>
      </c>
      <c r="E211" s="21">
        <f>VLOOKUP(D211,'Impact Model'!$D$15:$N$340,2,FALSE)</f>
        <v>0</v>
      </c>
      <c r="F211" s="21" t="e">
        <f t="array" ref="F211">INDEX('Impact Model'!$D$15:$F$340,MATCH(D211&amp;E211,'Impact Model'!$D$15:$D$340&amp;'Impact Model'!$E$15:$E$340,0),3)</f>
        <v>#N/A</v>
      </c>
      <c r="G211" s="99"/>
      <c r="H211" s="98"/>
      <c r="I211" s="99"/>
      <c r="J211" s="149" t="s">
        <v>80</v>
      </c>
      <c r="K211" s="149" t="s">
        <v>92</v>
      </c>
      <c r="L211" s="150" t="b">
        <f t="shared" si="47"/>
        <v>0</v>
      </c>
      <c r="M211" s="75"/>
      <c r="N211" s="75"/>
      <c r="O211" s="75"/>
      <c r="P211" s="4" t="str">
        <f t="shared" si="48"/>
        <v>Not calculated</v>
      </c>
      <c r="Q211" s="4" t="e">
        <f t="array" ref="Q211">INDEX('Impact Model'!$D$15:$N$340,MATCH(D211&amp;E211,'Impact Model'!$D$15:$D$340&amp;'Impact Model'!$E$15:$E$340,0),9)</f>
        <v>#N/A</v>
      </c>
      <c r="R211" s="4" t="str">
        <f>IF(K211="Choose option", "Not calculated",IF(K211="Finite end point",SUM(P211:Q211),IF(COUNTIF(#REF!,"&gt;=0")&lt;1,INDEX(#REF!,1,COUNT(#REF!)),INDEX(#REF!,1,MATCH(TRUE,INDEX(#REF!&gt;=0,1,0),)))))</f>
        <v>Not calculated</v>
      </c>
      <c r="S211" s="18"/>
      <c r="T211" s="3"/>
      <c r="AF211" s="13"/>
      <c r="AG211"/>
      <c r="BF211" s="13"/>
    </row>
    <row r="212" spans="2:58" ht="15.95" customHeight="1" thickBot="1" x14ac:dyDescent="0.3"/>
    <row r="213" spans="2:58" s="64" customFormat="1" ht="108" customHeight="1" x14ac:dyDescent="0.3">
      <c r="B213" s="12"/>
      <c r="C213" s="185" t="s">
        <v>56</v>
      </c>
      <c r="D213" s="186"/>
      <c r="E213" s="186"/>
      <c r="F213" s="186"/>
      <c r="G213" s="187"/>
      <c r="H213" s="185" t="s">
        <v>71</v>
      </c>
      <c r="I213" s="186"/>
      <c r="J213" s="187"/>
      <c r="K213" s="188" t="s">
        <v>53</v>
      </c>
      <c r="L213" s="189"/>
      <c r="M213" s="185" t="s">
        <v>93</v>
      </c>
      <c r="N213" s="186"/>
      <c r="O213" s="186"/>
      <c r="P213" s="186"/>
      <c r="Q213" s="186"/>
      <c r="R213" s="187"/>
      <c r="T213" s="103" t="s">
        <v>59</v>
      </c>
      <c r="AG213" s="27"/>
      <c r="BF213" s="73"/>
    </row>
    <row r="214" spans="2:58" s="64" customFormat="1" ht="62.1" customHeight="1" thickBot="1" x14ac:dyDescent="0.3">
      <c r="C214" s="155" t="s">
        <v>6</v>
      </c>
      <c r="D214" s="192" t="s">
        <v>7</v>
      </c>
      <c r="E214" s="193"/>
      <c r="F214" s="34" t="s">
        <v>31</v>
      </c>
      <c r="G214" s="74" t="s">
        <v>37</v>
      </c>
      <c r="H214" s="33" t="s">
        <v>68</v>
      </c>
      <c r="I214" s="34" t="s">
        <v>23</v>
      </c>
      <c r="J214" s="22" t="s">
        <v>29</v>
      </c>
      <c r="K214" s="190"/>
      <c r="L214" s="191"/>
      <c r="M214" s="156" t="s">
        <v>99</v>
      </c>
      <c r="N214" s="156" t="s">
        <v>100</v>
      </c>
      <c r="O214" s="33" t="s">
        <v>54</v>
      </c>
      <c r="P214" s="34" t="s">
        <v>73</v>
      </c>
      <c r="Q214" s="35" t="s">
        <v>74</v>
      </c>
      <c r="R214" s="74" t="s">
        <v>60</v>
      </c>
      <c r="S214" s="15"/>
      <c r="T214" s="102" t="s">
        <v>61</v>
      </c>
      <c r="AF214" s="15"/>
      <c r="AG214" s="27"/>
      <c r="BF214" s="15"/>
    </row>
    <row r="215" spans="2:58" s="64" customFormat="1" ht="44.1" customHeight="1" thickBot="1" x14ac:dyDescent="0.3">
      <c r="B215" s="11" t="str">
        <f>CONCATENATE($B$11+0.26)</f>
        <v>1.26</v>
      </c>
      <c r="C215" s="21">
        <f>VLOOKUP(B215,'Impact Model'!$B$15:$N$340,2,FALSE)</f>
        <v>0</v>
      </c>
      <c r="D215" s="11" t="str">
        <f>CONCATENATE($B215,"a")</f>
        <v>1.26a</v>
      </c>
      <c r="E215" s="21">
        <f>VLOOKUP(D215,'Impact Model'!$D$15:$N$340,2,FALSE)</f>
        <v>0</v>
      </c>
      <c r="F215" s="21" t="e">
        <f t="array" ref="F215">INDEX('Impact Model'!$D$15:$F$340,MATCH(D215&amp;E215,'Impact Model'!$D$15:$D$340&amp;'Impact Model'!$E$15:$E$340,0),3)</f>
        <v>#N/A</v>
      </c>
      <c r="G215" s="99"/>
      <c r="H215" s="98"/>
      <c r="I215" s="99"/>
      <c r="J215" s="149" t="s">
        <v>80</v>
      </c>
      <c r="K215" s="149" t="s">
        <v>92</v>
      </c>
      <c r="L215" s="150" t="b">
        <f>IF(K215="Finite end point","Continue to Column M",IF(K215="Five yearly time-step","Switch to Offset Model_B"))</f>
        <v>0</v>
      </c>
      <c r="M215" s="75"/>
      <c r="N215" s="75"/>
      <c r="O215" s="75"/>
      <c r="P215" s="4" t="str">
        <f>IF(K215="Finite end point",IFERROR(IF(ISBLANK(O215),"",((IF($J215="Low confidence &gt;50% &lt;75%",(IF(N215&lt;$G215,N215/$G215,1)-IF(M215&lt;$G215,M215/$G215,1))*0.62,IF($J215="Confident 75-90%",(IF(N215&lt;$G215,N215/$G215,1)-IF(M215&lt;$G215,M215/$G215,1))*0.825,IF($J215="Very confident &gt;90%",(IF(N215&lt;$G215,N215/$G215,1)-IF(M215&lt;$G215,M215/$G215,1))*0.955)))))/(1+$E$11)^O215)*(I215),"Not calculated"),"Not calculated")</f>
        <v>Not calculated</v>
      </c>
      <c r="Q215" s="4" t="e">
        <f t="array" ref="Q215">INDEX('Impact Model'!$D$15:$N$340,MATCH(D215&amp;E215,'Impact Model'!$D$15:$D$340&amp;'Impact Model'!$E$15:$E$340,0),9)</f>
        <v>#N/A</v>
      </c>
      <c r="R215" s="4" t="str">
        <f>IF(K215="Choose option", "Not calculated",IF(K215="Finite end point",SUM(P215:Q215),IF(COUNTIF(#REF!,"&gt;=0")&lt;1,INDEX(#REF!,1,COUNT(#REF!)),INDEX(#REF!,1,MATCH(TRUE,INDEX(#REF!&gt;=0,1,0),)))))</f>
        <v>Not calculated</v>
      </c>
      <c r="S215" s="16"/>
      <c r="T215" s="4" t="str">
        <f>IF(R215="Not calculated","Not calculated",SUM(R215:R219)/ROUND(COUNTIF(R215:R219,"&gt;0")+COUNTIF(R215:R219,"&lt;0"),0))</f>
        <v>Not calculated</v>
      </c>
      <c r="U215" s="120"/>
      <c r="AF215" s="32"/>
      <c r="AG215" s="27"/>
      <c r="BF215" s="32"/>
    </row>
    <row r="216" spans="2:58" ht="44.1" customHeight="1" thickBot="1" x14ac:dyDescent="0.3">
      <c r="B216" s="17"/>
      <c r="C216" s="17"/>
      <c r="D216" s="11" t="str">
        <f>CONCATENATE($B215,"b")</f>
        <v>1.26b</v>
      </c>
      <c r="E216" s="21">
        <f>VLOOKUP(D216,'Impact Model'!$D$15:$N$340,2,FALSE)</f>
        <v>0</v>
      </c>
      <c r="F216" s="21" t="e">
        <f t="array" ref="F216">INDEX('Impact Model'!$D$15:$F$340,MATCH(D216&amp;E216,'Impact Model'!$D$15:$D$340&amp;'Impact Model'!$E$15:$E$340,0),3)</f>
        <v>#N/A</v>
      </c>
      <c r="G216" s="99"/>
      <c r="H216" s="98"/>
      <c r="I216" s="99"/>
      <c r="J216" s="149" t="s">
        <v>80</v>
      </c>
      <c r="K216" s="149" t="s">
        <v>92</v>
      </c>
      <c r="L216" s="150" t="b">
        <f t="shared" ref="L216:L219" si="49">IF(K216="Finite end point","Continue to Column M",IF(K216="Five yearly time-step","Switch to Offset Model_B"))</f>
        <v>0</v>
      </c>
      <c r="M216" s="75"/>
      <c r="N216" s="75"/>
      <c r="O216" s="75"/>
      <c r="P216" s="4" t="str">
        <f t="shared" ref="P216:P219" si="50">IF(K216="Finite end point",IFERROR(IF(ISBLANK(O216),"",((IF($J216="Low confidence &gt;50% &lt;75%",(IF(N216&lt;$G216,N216/$G216,1)-IF(M216&lt;$G216,M216/$G216,1))*0.62,IF($J216="Confident 75-90%",(IF(N216&lt;$G216,N216/$G216,1)-IF(M216&lt;$G216,M216/$G216,1))*0.825,IF($J216="Very confident &gt;90%",(IF(N216&lt;$G216,N216/$G216,1)-IF(M216&lt;$G216,M216/$G216,1))*0.955)))))/(1+$E$11)^O216)*(I216),"Not calculated"),"Not calculated")</f>
        <v>Not calculated</v>
      </c>
      <c r="Q216" s="4" t="e">
        <f t="array" ref="Q216">INDEX('Impact Model'!$D$15:$N$340,MATCH(D216&amp;E216,'Impact Model'!$D$15:$D$340&amp;'Impact Model'!$E$15:$E$340,0),9)</f>
        <v>#N/A</v>
      </c>
      <c r="R216" s="4" t="str">
        <f>IF(K216="Choose option", "Not calculated",IF(K216="Finite end point",SUM(P216:Q216),IF(COUNTIF(#REF!,"&gt;=0")&lt;1,INDEX(#REF!,1,COUNT(#REF!)),INDEX(#REF!,1,MATCH(TRUE,INDEX(#REF!&gt;=0,1,0),)))))</f>
        <v>Not calculated</v>
      </c>
      <c r="S216" s="18"/>
      <c r="T216" s="3"/>
      <c r="AF216" s="13"/>
      <c r="AG216"/>
      <c r="BF216" s="13"/>
    </row>
    <row r="217" spans="2:58" ht="44.1" customHeight="1" thickBot="1" x14ac:dyDescent="0.3">
      <c r="B217" s="19"/>
      <c r="C217" s="19"/>
      <c r="D217" s="11" t="str">
        <f>CONCATENATE($B215,"c")</f>
        <v>1.26c</v>
      </c>
      <c r="E217" s="21">
        <f>VLOOKUP(D217,'Impact Model'!$D$15:$N$340,2,FALSE)</f>
        <v>0</v>
      </c>
      <c r="F217" s="21" t="e">
        <f t="array" ref="F217">INDEX('Impact Model'!$D$15:$F$340,MATCH(D217&amp;E217,'Impact Model'!$D$15:$D$340&amp;'Impact Model'!$E$15:$E$340,0),3)</f>
        <v>#N/A</v>
      </c>
      <c r="G217" s="99"/>
      <c r="H217" s="98"/>
      <c r="I217" s="99"/>
      <c r="J217" s="149" t="s">
        <v>80</v>
      </c>
      <c r="K217" s="149" t="s">
        <v>92</v>
      </c>
      <c r="L217" s="150" t="b">
        <f t="shared" si="49"/>
        <v>0</v>
      </c>
      <c r="M217" s="75"/>
      <c r="N217" s="75"/>
      <c r="O217" s="75"/>
      <c r="P217" s="4" t="str">
        <f t="shared" si="50"/>
        <v>Not calculated</v>
      </c>
      <c r="Q217" s="4" t="e">
        <f t="array" ref="Q217">INDEX('Impact Model'!$D$15:$N$340,MATCH(D217&amp;E217,'Impact Model'!$D$15:$D$340&amp;'Impact Model'!$E$15:$E$340,0),9)</f>
        <v>#N/A</v>
      </c>
      <c r="R217" s="4" t="str">
        <f>IF(K217="Choose option", "Not calculated",IF(K217="Finite end point",SUM(P217:Q217),IF(COUNTIF(#REF!,"&gt;=0")&lt;1,INDEX(#REF!,1,COUNT(#REF!)),INDEX(#REF!,1,MATCH(TRUE,INDEX(#REF!&gt;=0,1,0),)))))</f>
        <v>Not calculated</v>
      </c>
      <c r="S217" s="18"/>
      <c r="T217" s="128"/>
      <c r="AF217" s="13"/>
      <c r="AG217"/>
      <c r="BF217" s="13"/>
    </row>
    <row r="218" spans="2:58" ht="44.1" customHeight="1" thickBot="1" x14ac:dyDescent="0.3">
      <c r="B218" s="19"/>
      <c r="C218" s="19"/>
      <c r="D218" s="11" t="str">
        <f>CONCATENATE($B215,"d")</f>
        <v>1.26d</v>
      </c>
      <c r="E218" s="21">
        <f>VLOOKUP(D218,'Impact Model'!$D$15:$N$340,2,FALSE)</f>
        <v>0</v>
      </c>
      <c r="F218" s="21" t="e">
        <f t="array" ref="F218">INDEX('Impact Model'!$D$15:$F$340,MATCH(D218&amp;E218,'Impact Model'!$D$15:$D$340&amp;'Impact Model'!$E$15:$E$340,0),3)</f>
        <v>#N/A</v>
      </c>
      <c r="G218" s="99"/>
      <c r="H218" s="98"/>
      <c r="I218" s="99"/>
      <c r="J218" s="149" t="s">
        <v>80</v>
      </c>
      <c r="K218" s="149" t="s">
        <v>92</v>
      </c>
      <c r="L218" s="150" t="b">
        <f t="shared" si="49"/>
        <v>0</v>
      </c>
      <c r="M218" s="75"/>
      <c r="N218" s="75"/>
      <c r="O218" s="75"/>
      <c r="P218" s="4" t="str">
        <f t="shared" si="50"/>
        <v>Not calculated</v>
      </c>
      <c r="Q218" s="4" t="e">
        <f t="array" ref="Q218">INDEX('Impact Model'!$D$15:$N$340,MATCH(D218&amp;E218,'Impact Model'!$D$15:$D$340&amp;'Impact Model'!$E$15:$E$340,0),9)</f>
        <v>#N/A</v>
      </c>
      <c r="R218" s="4" t="str">
        <f>IF(K218="Choose option", "Not calculated",IF(K218="Finite end point",SUM(P218:Q218),IF(COUNTIF(#REF!,"&gt;=0")&lt;1,INDEX(#REF!,1,COUNT(#REF!)),INDEX(#REF!,1,MATCH(TRUE,INDEX(#REF!&gt;=0,1,0),)))))</f>
        <v>Not calculated</v>
      </c>
      <c r="S218" s="18"/>
      <c r="T218" s="3"/>
      <c r="AF218" s="13"/>
      <c r="AG218"/>
      <c r="BF218" s="13"/>
    </row>
    <row r="219" spans="2:58" ht="44.1" customHeight="1" thickBot="1" x14ac:dyDescent="0.3">
      <c r="B219" s="19"/>
      <c r="C219" s="19"/>
      <c r="D219" s="11" t="str">
        <f>CONCATENATE($B215,"e")</f>
        <v>1.26e</v>
      </c>
      <c r="E219" s="21">
        <f>VLOOKUP(D219,'Impact Model'!$D$15:$N$340,2,FALSE)</f>
        <v>0</v>
      </c>
      <c r="F219" s="21" t="e">
        <f t="array" ref="F219">INDEX('Impact Model'!$D$15:$F$340,MATCH(D219&amp;E219,'Impact Model'!$D$15:$D$340&amp;'Impact Model'!$E$15:$E$340,0),3)</f>
        <v>#N/A</v>
      </c>
      <c r="G219" s="99"/>
      <c r="H219" s="98"/>
      <c r="I219" s="99"/>
      <c r="J219" s="149" t="s">
        <v>80</v>
      </c>
      <c r="K219" s="149" t="s">
        <v>92</v>
      </c>
      <c r="L219" s="150" t="b">
        <f t="shared" si="49"/>
        <v>0</v>
      </c>
      <c r="M219" s="75"/>
      <c r="N219" s="75"/>
      <c r="O219" s="75"/>
      <c r="P219" s="4" t="str">
        <f t="shared" si="50"/>
        <v>Not calculated</v>
      </c>
      <c r="Q219" s="4" t="e">
        <f t="array" ref="Q219">INDEX('Impact Model'!$D$15:$N$340,MATCH(D219&amp;E219,'Impact Model'!$D$15:$D$340&amp;'Impact Model'!$E$15:$E$340,0),9)</f>
        <v>#N/A</v>
      </c>
      <c r="R219" s="4" t="str">
        <f>IF(K219="Choose option", "Not calculated",IF(K219="Finite end point",SUM(P219:Q219),IF(COUNTIF(#REF!,"&gt;=0")&lt;1,INDEX(#REF!,1,COUNT(#REF!)),INDEX(#REF!,1,MATCH(TRUE,INDEX(#REF!&gt;=0,1,0),)))))</f>
        <v>Not calculated</v>
      </c>
      <c r="S219" s="18"/>
      <c r="T219" s="3"/>
      <c r="AF219" s="13"/>
      <c r="AG219"/>
      <c r="BF219" s="13"/>
    </row>
    <row r="220" spans="2:58" ht="15.95" customHeight="1" thickBot="1" x14ac:dyDescent="0.3"/>
    <row r="221" spans="2:58" s="64" customFormat="1" ht="108" customHeight="1" x14ac:dyDescent="0.3">
      <c r="B221" s="12"/>
      <c r="C221" s="185" t="s">
        <v>56</v>
      </c>
      <c r="D221" s="186"/>
      <c r="E221" s="186"/>
      <c r="F221" s="186"/>
      <c r="G221" s="187"/>
      <c r="H221" s="185" t="s">
        <v>71</v>
      </c>
      <c r="I221" s="186"/>
      <c r="J221" s="187"/>
      <c r="K221" s="188" t="s">
        <v>53</v>
      </c>
      <c r="L221" s="189"/>
      <c r="M221" s="185" t="s">
        <v>93</v>
      </c>
      <c r="N221" s="186"/>
      <c r="O221" s="186"/>
      <c r="P221" s="186"/>
      <c r="Q221" s="186"/>
      <c r="R221" s="187"/>
      <c r="T221" s="103" t="s">
        <v>59</v>
      </c>
      <c r="AG221" s="27"/>
      <c r="BF221" s="73"/>
    </row>
    <row r="222" spans="2:58" s="64" customFormat="1" ht="62.1" customHeight="1" thickBot="1" x14ac:dyDescent="0.3">
      <c r="C222" s="155" t="s">
        <v>6</v>
      </c>
      <c r="D222" s="192" t="s">
        <v>7</v>
      </c>
      <c r="E222" s="193"/>
      <c r="F222" s="34" t="s">
        <v>31</v>
      </c>
      <c r="G222" s="74" t="s">
        <v>37</v>
      </c>
      <c r="H222" s="33" t="s">
        <v>68</v>
      </c>
      <c r="I222" s="34" t="s">
        <v>23</v>
      </c>
      <c r="J222" s="22" t="s">
        <v>29</v>
      </c>
      <c r="K222" s="190"/>
      <c r="L222" s="191"/>
      <c r="M222" s="156" t="s">
        <v>99</v>
      </c>
      <c r="N222" s="156" t="s">
        <v>100</v>
      </c>
      <c r="O222" s="33" t="s">
        <v>54</v>
      </c>
      <c r="P222" s="34" t="s">
        <v>73</v>
      </c>
      <c r="Q222" s="35" t="s">
        <v>74</v>
      </c>
      <c r="R222" s="74" t="s">
        <v>60</v>
      </c>
      <c r="S222" s="15"/>
      <c r="T222" s="102" t="s">
        <v>61</v>
      </c>
      <c r="AF222" s="15"/>
      <c r="AG222" s="27"/>
      <c r="BF222" s="15"/>
    </row>
    <row r="223" spans="2:58" s="64" customFormat="1" ht="44.1" customHeight="1" thickBot="1" x14ac:dyDescent="0.3">
      <c r="B223" s="11" t="str">
        <f>CONCATENATE($B$11+0.27)</f>
        <v>1.27</v>
      </c>
      <c r="C223" s="21">
        <f>VLOOKUP(B223,'Impact Model'!$B$15:$N$340,2,FALSE)</f>
        <v>0</v>
      </c>
      <c r="D223" s="11" t="str">
        <f>CONCATENATE($B223,"a")</f>
        <v>1.27a</v>
      </c>
      <c r="E223" s="21">
        <f>VLOOKUP(D223,'Impact Model'!$D$15:$N$340,2,FALSE)</f>
        <v>0</v>
      </c>
      <c r="F223" s="21" t="e">
        <f t="array" ref="F223">INDEX('Impact Model'!$D$15:$F$340,MATCH(D223&amp;E223,'Impact Model'!$D$15:$D$340&amp;'Impact Model'!$E$15:$E$340,0),3)</f>
        <v>#N/A</v>
      </c>
      <c r="G223" s="99"/>
      <c r="H223" s="98"/>
      <c r="I223" s="99"/>
      <c r="J223" s="149" t="s">
        <v>80</v>
      </c>
      <c r="K223" s="149" t="s">
        <v>92</v>
      </c>
      <c r="L223" s="150" t="b">
        <f>IF(K223="Finite end point","Continue to Column M",IF(K223="Five yearly time-step","Switch to Offset Model_B"))</f>
        <v>0</v>
      </c>
      <c r="M223" s="75"/>
      <c r="N223" s="75"/>
      <c r="O223" s="75"/>
      <c r="P223" s="4" t="str">
        <f>IF(K223="Finite end point",IFERROR(IF(ISBLANK(O223),"",((IF($J223="Low confidence &gt;50% &lt;75%",(IF(N223&lt;$G223,N223/$G223,1)-IF(M223&lt;$G223,M223/$G223,1))*0.62,IF($J223="Confident 75-90%",(IF(N223&lt;$G223,N223/$G223,1)-IF(M223&lt;$G223,M223/$G223,1))*0.825,IF($J223="Very confident &gt;90%",(IF(N223&lt;$G223,N223/$G223,1)-IF(M223&lt;$G223,M223/$G223,1))*0.955)))))/(1+$E$11)^O223)*(I223),"Not calculated"),"Not calculated")</f>
        <v>Not calculated</v>
      </c>
      <c r="Q223" s="4" t="e">
        <f t="array" ref="Q223">INDEX('Impact Model'!$D$15:$N$340,MATCH(D223&amp;E223,'Impact Model'!$D$15:$D$340&amp;'Impact Model'!$E$15:$E$340,0),9)</f>
        <v>#N/A</v>
      </c>
      <c r="R223" s="4" t="str">
        <f>IF(K223="Choose option", "Not calculated",IF(K223="Finite end point",SUM(P223:Q223),IF(COUNTIF(#REF!,"&gt;=0")&lt;1,INDEX(#REF!,1,COUNT(#REF!)),INDEX(#REF!,1,MATCH(TRUE,INDEX(#REF!&gt;=0,1,0),)))))</f>
        <v>Not calculated</v>
      </c>
      <c r="S223" s="16"/>
      <c r="T223" s="4" t="str">
        <f>IF(R223="Not calculated","Not calculated",SUM(R223:R227)/ROUND(COUNTIF(R223:R227,"&gt;0")+COUNTIF(R223:R227,"&lt;0"),0))</f>
        <v>Not calculated</v>
      </c>
      <c r="U223" s="120"/>
      <c r="AF223" s="32"/>
      <c r="AG223" s="27"/>
      <c r="BF223" s="32"/>
    </row>
    <row r="224" spans="2:58" ht="44.1" customHeight="1" thickBot="1" x14ac:dyDescent="0.3">
      <c r="B224" s="17"/>
      <c r="C224" s="17"/>
      <c r="D224" s="11" t="str">
        <f>CONCATENATE($B223,"b")</f>
        <v>1.27b</v>
      </c>
      <c r="E224" s="21">
        <f>VLOOKUP(D224,'Impact Model'!$D$15:$N$340,2,FALSE)</f>
        <v>0</v>
      </c>
      <c r="F224" s="21" t="e">
        <f t="array" ref="F224">INDEX('Impact Model'!$D$15:$F$340,MATCH(D224&amp;E224,'Impact Model'!$D$15:$D$340&amp;'Impact Model'!$E$15:$E$340,0),3)</f>
        <v>#N/A</v>
      </c>
      <c r="G224" s="99"/>
      <c r="H224" s="98"/>
      <c r="I224" s="99"/>
      <c r="J224" s="149" t="s">
        <v>80</v>
      </c>
      <c r="K224" s="149" t="s">
        <v>92</v>
      </c>
      <c r="L224" s="150" t="b">
        <f t="shared" ref="L224:L227" si="51">IF(K224="Finite end point","Continue to Column M",IF(K224="Five yearly time-step","Switch to Offset Model_B"))</f>
        <v>0</v>
      </c>
      <c r="M224" s="75"/>
      <c r="N224" s="75"/>
      <c r="O224" s="75"/>
      <c r="P224" s="4" t="str">
        <f t="shared" ref="P224:P227" si="52">IF(K224="Finite end point",IFERROR(IF(ISBLANK(O224),"",((IF($J224="Low confidence &gt;50% &lt;75%",(IF(N224&lt;$G224,N224/$G224,1)-IF(M224&lt;$G224,M224/$G224,1))*0.62,IF($J224="Confident 75-90%",(IF(N224&lt;$G224,N224/$G224,1)-IF(M224&lt;$G224,M224/$G224,1))*0.825,IF($J224="Very confident &gt;90%",(IF(N224&lt;$G224,N224/$G224,1)-IF(M224&lt;$G224,M224/$G224,1))*0.955)))))/(1+$E$11)^O224)*(I224),"Not calculated"),"Not calculated")</f>
        <v>Not calculated</v>
      </c>
      <c r="Q224" s="4" t="e">
        <f t="array" ref="Q224">INDEX('Impact Model'!$D$15:$N$340,MATCH(D224&amp;E224,'Impact Model'!$D$15:$D$340&amp;'Impact Model'!$E$15:$E$340,0),9)</f>
        <v>#N/A</v>
      </c>
      <c r="R224" s="4" t="str">
        <f>IF(K224="Choose option", "Not calculated",IF(K224="Finite end point",SUM(P224:Q224),IF(COUNTIF(#REF!,"&gt;=0")&lt;1,INDEX(#REF!,1,COUNT(#REF!)),INDEX(#REF!,1,MATCH(TRUE,INDEX(#REF!&gt;=0,1,0),)))))</f>
        <v>Not calculated</v>
      </c>
      <c r="S224" s="18"/>
      <c r="T224" s="3"/>
      <c r="AF224" s="13"/>
      <c r="AG224"/>
      <c r="BF224" s="13"/>
    </row>
    <row r="225" spans="2:58" ht="44.1" customHeight="1" thickBot="1" x14ac:dyDescent="0.3">
      <c r="B225" s="19"/>
      <c r="C225" s="19"/>
      <c r="D225" s="11" t="str">
        <f>CONCATENATE($B223,"c")</f>
        <v>1.27c</v>
      </c>
      <c r="E225" s="21">
        <f>VLOOKUP(D225,'Impact Model'!$D$15:$N$340,2,FALSE)</f>
        <v>0</v>
      </c>
      <c r="F225" s="21" t="e">
        <f t="array" ref="F225">INDEX('Impact Model'!$D$15:$F$340,MATCH(D225&amp;E225,'Impact Model'!$D$15:$D$340&amp;'Impact Model'!$E$15:$E$340,0),3)</f>
        <v>#N/A</v>
      </c>
      <c r="G225" s="99"/>
      <c r="H225" s="98"/>
      <c r="I225" s="99"/>
      <c r="J225" s="149" t="s">
        <v>80</v>
      </c>
      <c r="K225" s="149" t="s">
        <v>92</v>
      </c>
      <c r="L225" s="150" t="b">
        <f t="shared" si="51"/>
        <v>0</v>
      </c>
      <c r="M225" s="75"/>
      <c r="N225" s="75"/>
      <c r="O225" s="75"/>
      <c r="P225" s="4" t="str">
        <f t="shared" si="52"/>
        <v>Not calculated</v>
      </c>
      <c r="Q225" s="4" t="e">
        <f t="array" ref="Q225">INDEX('Impact Model'!$D$15:$N$340,MATCH(D225&amp;E225,'Impact Model'!$D$15:$D$340&amp;'Impact Model'!$E$15:$E$340,0),9)</f>
        <v>#N/A</v>
      </c>
      <c r="R225" s="4" t="str">
        <f>IF(K225="Choose option", "Not calculated",IF(K225="Finite end point",SUM(P225:Q225),IF(COUNTIF(#REF!,"&gt;=0")&lt;1,INDEX(#REF!,1,COUNT(#REF!)),INDEX(#REF!,1,MATCH(TRUE,INDEX(#REF!&gt;=0,1,0),)))))</f>
        <v>Not calculated</v>
      </c>
      <c r="S225" s="18"/>
      <c r="T225" s="128"/>
      <c r="AF225" s="13"/>
      <c r="AG225"/>
      <c r="BF225" s="13"/>
    </row>
    <row r="226" spans="2:58" ht="44.1" customHeight="1" thickBot="1" x14ac:dyDescent="0.3">
      <c r="B226" s="19"/>
      <c r="C226" s="19"/>
      <c r="D226" s="11" t="str">
        <f>CONCATENATE($B223,"d")</f>
        <v>1.27d</v>
      </c>
      <c r="E226" s="21">
        <f>VLOOKUP(D226,'Impact Model'!$D$15:$N$340,2,FALSE)</f>
        <v>0</v>
      </c>
      <c r="F226" s="21" t="e">
        <f t="array" ref="F226">INDEX('Impact Model'!$D$15:$F$340,MATCH(D226&amp;E226,'Impact Model'!$D$15:$D$340&amp;'Impact Model'!$E$15:$E$340,0),3)</f>
        <v>#N/A</v>
      </c>
      <c r="G226" s="99"/>
      <c r="H226" s="98"/>
      <c r="I226" s="99"/>
      <c r="J226" s="149" t="s">
        <v>80</v>
      </c>
      <c r="K226" s="149" t="s">
        <v>92</v>
      </c>
      <c r="L226" s="150" t="b">
        <f t="shared" si="51"/>
        <v>0</v>
      </c>
      <c r="M226" s="75"/>
      <c r="N226" s="75"/>
      <c r="O226" s="75"/>
      <c r="P226" s="4" t="str">
        <f t="shared" si="52"/>
        <v>Not calculated</v>
      </c>
      <c r="Q226" s="4" t="e">
        <f t="array" ref="Q226">INDEX('Impact Model'!$D$15:$N$340,MATCH(D226&amp;E226,'Impact Model'!$D$15:$D$340&amp;'Impact Model'!$E$15:$E$340,0),9)</f>
        <v>#N/A</v>
      </c>
      <c r="R226" s="4" t="str">
        <f>IF(K226="Choose option", "Not calculated",IF(K226="Finite end point",SUM(P226:Q226),IF(COUNTIF(#REF!,"&gt;=0")&lt;1,INDEX(#REF!,1,COUNT(#REF!)),INDEX(#REF!,1,MATCH(TRUE,INDEX(#REF!&gt;=0,1,0),)))))</f>
        <v>Not calculated</v>
      </c>
      <c r="S226" s="18"/>
      <c r="T226" s="3"/>
      <c r="AF226" s="13"/>
      <c r="AG226"/>
      <c r="BF226" s="13"/>
    </row>
    <row r="227" spans="2:58" ht="44.1" customHeight="1" thickBot="1" x14ac:dyDescent="0.3">
      <c r="B227" s="19"/>
      <c r="C227" s="19"/>
      <c r="D227" s="11" t="str">
        <f>CONCATENATE($B223,"e")</f>
        <v>1.27e</v>
      </c>
      <c r="E227" s="21">
        <f>VLOOKUP(D227,'Impact Model'!$D$15:$N$340,2,FALSE)</f>
        <v>0</v>
      </c>
      <c r="F227" s="21" t="e">
        <f t="array" ref="F227">INDEX('Impact Model'!$D$15:$F$340,MATCH(D227&amp;E227,'Impact Model'!$D$15:$D$340&amp;'Impact Model'!$E$15:$E$340,0),3)</f>
        <v>#N/A</v>
      </c>
      <c r="G227" s="99"/>
      <c r="H227" s="98"/>
      <c r="I227" s="99"/>
      <c r="J227" s="149" t="s">
        <v>80</v>
      </c>
      <c r="K227" s="149" t="s">
        <v>92</v>
      </c>
      <c r="L227" s="150" t="b">
        <f t="shared" si="51"/>
        <v>0</v>
      </c>
      <c r="M227" s="75"/>
      <c r="N227" s="75"/>
      <c r="O227" s="75"/>
      <c r="P227" s="4" t="str">
        <f t="shared" si="52"/>
        <v>Not calculated</v>
      </c>
      <c r="Q227" s="4" t="e">
        <f t="array" ref="Q227">INDEX('Impact Model'!$D$15:$N$340,MATCH(D227&amp;E227,'Impact Model'!$D$15:$D$340&amp;'Impact Model'!$E$15:$E$340,0),9)</f>
        <v>#N/A</v>
      </c>
      <c r="R227" s="4" t="str">
        <f>IF(K227="Choose option", "Not calculated",IF(K227="Finite end point",SUM(P227:Q227),IF(COUNTIF(#REF!,"&gt;=0")&lt;1,INDEX(#REF!,1,COUNT(#REF!)),INDEX(#REF!,1,MATCH(TRUE,INDEX(#REF!&gt;=0,1,0),)))))</f>
        <v>Not calculated</v>
      </c>
      <c r="S227" s="18"/>
      <c r="T227" s="3"/>
      <c r="AF227" s="13"/>
      <c r="AG227"/>
      <c r="BF227" s="13"/>
    </row>
    <row r="228" spans="2:58" ht="15.95" customHeight="1" thickBot="1" x14ac:dyDescent="0.3"/>
    <row r="229" spans="2:58" s="64" customFormat="1" ht="108" customHeight="1" x14ac:dyDescent="0.3">
      <c r="B229" s="12"/>
      <c r="C229" s="185" t="s">
        <v>56</v>
      </c>
      <c r="D229" s="186"/>
      <c r="E229" s="186"/>
      <c r="F229" s="186"/>
      <c r="G229" s="187"/>
      <c r="H229" s="185" t="s">
        <v>71</v>
      </c>
      <c r="I229" s="186"/>
      <c r="J229" s="187"/>
      <c r="K229" s="188" t="s">
        <v>53</v>
      </c>
      <c r="L229" s="189"/>
      <c r="M229" s="185" t="s">
        <v>93</v>
      </c>
      <c r="N229" s="186"/>
      <c r="O229" s="186"/>
      <c r="P229" s="186"/>
      <c r="Q229" s="186"/>
      <c r="R229" s="187"/>
      <c r="T229" s="103" t="s">
        <v>59</v>
      </c>
      <c r="AG229" s="27"/>
      <c r="BF229" s="73"/>
    </row>
    <row r="230" spans="2:58" s="64" customFormat="1" ht="62.1" customHeight="1" thickBot="1" x14ac:dyDescent="0.3">
      <c r="C230" s="155" t="s">
        <v>6</v>
      </c>
      <c r="D230" s="192" t="s">
        <v>7</v>
      </c>
      <c r="E230" s="193"/>
      <c r="F230" s="34" t="s">
        <v>31</v>
      </c>
      <c r="G230" s="74" t="s">
        <v>37</v>
      </c>
      <c r="H230" s="33" t="s">
        <v>68</v>
      </c>
      <c r="I230" s="34" t="s">
        <v>23</v>
      </c>
      <c r="J230" s="22" t="s">
        <v>29</v>
      </c>
      <c r="K230" s="190"/>
      <c r="L230" s="191"/>
      <c r="M230" s="156" t="s">
        <v>99</v>
      </c>
      <c r="N230" s="156" t="s">
        <v>100</v>
      </c>
      <c r="O230" s="33" t="s">
        <v>54</v>
      </c>
      <c r="P230" s="34" t="s">
        <v>73</v>
      </c>
      <c r="Q230" s="35" t="s">
        <v>74</v>
      </c>
      <c r="R230" s="74" t="s">
        <v>60</v>
      </c>
      <c r="S230" s="15"/>
      <c r="T230" s="102" t="s">
        <v>61</v>
      </c>
      <c r="AF230" s="15"/>
      <c r="AG230" s="27"/>
      <c r="BF230" s="15"/>
    </row>
    <row r="231" spans="2:58" s="64" customFormat="1" ht="44.1" customHeight="1" thickBot="1" x14ac:dyDescent="0.3">
      <c r="B231" s="11" t="str">
        <f>CONCATENATE($B$11+0.28)</f>
        <v>1.28</v>
      </c>
      <c r="C231" s="21">
        <f>VLOOKUP(B231,'Impact Model'!$B$15:$N$340,2,FALSE)</f>
        <v>0</v>
      </c>
      <c r="D231" s="11" t="str">
        <f>CONCATENATE($B231,"a")</f>
        <v>1.28a</v>
      </c>
      <c r="E231" s="21">
        <f>VLOOKUP(D231,'Impact Model'!$D$15:$N$340,2,FALSE)</f>
        <v>0</v>
      </c>
      <c r="F231" s="21" t="e">
        <f t="array" ref="F231">INDEX('Impact Model'!$D$15:$F$340,MATCH(D231&amp;E231,'Impact Model'!$D$15:$D$340&amp;'Impact Model'!$E$15:$E$340,0),3)</f>
        <v>#N/A</v>
      </c>
      <c r="G231" s="99"/>
      <c r="H231" s="98"/>
      <c r="I231" s="99"/>
      <c r="J231" s="149" t="s">
        <v>80</v>
      </c>
      <c r="K231" s="149" t="s">
        <v>92</v>
      </c>
      <c r="L231" s="150" t="b">
        <f>IF(K231="Finite end point","Continue to Column M",IF(K231="Five yearly time-step","Switch to Offset Model_B"))</f>
        <v>0</v>
      </c>
      <c r="M231" s="75"/>
      <c r="N231" s="75"/>
      <c r="O231" s="75"/>
      <c r="P231" s="4" t="str">
        <f>IF(K231="Finite end point",IFERROR(IF(ISBLANK(O231),"",((IF($J231="Low confidence &gt;50% &lt;75%",(IF(N231&lt;$G231,N231/$G231,1)-IF(M231&lt;$G231,M231/$G231,1))*0.62,IF($J231="Confident 75-90%",(IF(N231&lt;$G231,N231/$G231,1)-IF(M231&lt;$G231,M231/$G231,1))*0.825,IF($J231="Very confident &gt;90%",(IF(N231&lt;$G231,N231/$G231,1)-IF(M231&lt;$G231,M231/$G231,1))*0.955)))))/(1+$E$11)^O231)*(I231),"Not calculated"),"Not calculated")</f>
        <v>Not calculated</v>
      </c>
      <c r="Q231" s="4" t="e">
        <f t="array" ref="Q231">INDEX('Impact Model'!$D$15:$N$340,MATCH(D231&amp;E231,'Impact Model'!$D$15:$D$340&amp;'Impact Model'!$E$15:$E$340,0),9)</f>
        <v>#N/A</v>
      </c>
      <c r="R231" s="4" t="str">
        <f>IF(K231="Choose option", "Not calculated",IF(K231="Finite end point",SUM(P231:Q231),IF(COUNTIF(#REF!,"&gt;=0")&lt;1,INDEX(#REF!,1,COUNT(#REF!)),INDEX(#REF!,1,MATCH(TRUE,INDEX(#REF!&gt;=0,1,0),)))))</f>
        <v>Not calculated</v>
      </c>
      <c r="S231" s="16"/>
      <c r="T231" s="4" t="str">
        <f>IF(R231="Not calculated","Not calculated",SUM(R231:R235)/ROUND(COUNTIF(R231:R235,"&gt;0")+COUNTIF(R231:R235,"&lt;0"),0))</f>
        <v>Not calculated</v>
      </c>
      <c r="U231" s="120"/>
      <c r="AF231" s="32"/>
      <c r="AG231" s="27"/>
      <c r="BF231" s="32"/>
    </row>
    <row r="232" spans="2:58" ht="44.1" customHeight="1" thickBot="1" x14ac:dyDescent="0.3">
      <c r="B232" s="17"/>
      <c r="C232" s="17"/>
      <c r="D232" s="11" t="str">
        <f>CONCATENATE($B231,"b")</f>
        <v>1.28b</v>
      </c>
      <c r="E232" s="21">
        <f>VLOOKUP(D232,'Impact Model'!$D$15:$N$340,2,FALSE)</f>
        <v>0</v>
      </c>
      <c r="F232" s="21" t="e">
        <f t="array" ref="F232">INDEX('Impact Model'!$D$15:$F$340,MATCH(D232&amp;E232,'Impact Model'!$D$15:$D$340&amp;'Impact Model'!$E$15:$E$340,0),3)</f>
        <v>#N/A</v>
      </c>
      <c r="G232" s="99"/>
      <c r="H232" s="98"/>
      <c r="I232" s="99"/>
      <c r="J232" s="149" t="s">
        <v>80</v>
      </c>
      <c r="K232" s="149" t="s">
        <v>92</v>
      </c>
      <c r="L232" s="150" t="b">
        <f t="shared" ref="L232:L235" si="53">IF(K232="Finite end point","Continue to Column M",IF(K232="Five yearly time-step","Switch to Offset Model_B"))</f>
        <v>0</v>
      </c>
      <c r="M232" s="75"/>
      <c r="N232" s="75"/>
      <c r="O232" s="75"/>
      <c r="P232" s="4" t="str">
        <f t="shared" ref="P232:P235" si="54">IF(K232="Finite end point",IFERROR(IF(ISBLANK(O232),"",((IF($J232="Low confidence &gt;50% &lt;75%",(IF(N232&lt;$G232,N232/$G232,1)-IF(M232&lt;$G232,M232/$G232,1))*0.62,IF($J232="Confident 75-90%",(IF(N232&lt;$G232,N232/$G232,1)-IF(M232&lt;$G232,M232/$G232,1))*0.825,IF($J232="Very confident &gt;90%",(IF(N232&lt;$G232,N232/$G232,1)-IF(M232&lt;$G232,M232/$G232,1))*0.955)))))/(1+$E$11)^O232)*(I232),"Not calculated"),"Not calculated")</f>
        <v>Not calculated</v>
      </c>
      <c r="Q232" s="4" t="e">
        <f t="array" ref="Q232">INDEX('Impact Model'!$D$15:$N$340,MATCH(D232&amp;E232,'Impact Model'!$D$15:$D$340&amp;'Impact Model'!$E$15:$E$340,0),9)</f>
        <v>#N/A</v>
      </c>
      <c r="R232" s="4" t="str">
        <f>IF(K232="Choose option", "Not calculated",IF(K232="Finite end point",SUM(P232:Q232),IF(COUNTIF(#REF!,"&gt;=0")&lt;1,INDEX(#REF!,1,COUNT(#REF!)),INDEX(#REF!,1,MATCH(TRUE,INDEX(#REF!&gt;=0,1,0),)))))</f>
        <v>Not calculated</v>
      </c>
      <c r="S232" s="18"/>
      <c r="T232" s="3"/>
      <c r="AF232" s="13"/>
      <c r="AG232"/>
      <c r="BF232" s="13"/>
    </row>
    <row r="233" spans="2:58" ht="44.1" customHeight="1" thickBot="1" x14ac:dyDescent="0.3">
      <c r="B233" s="19"/>
      <c r="C233" s="19"/>
      <c r="D233" s="11" t="str">
        <f>CONCATENATE($B231,"c")</f>
        <v>1.28c</v>
      </c>
      <c r="E233" s="21">
        <f>VLOOKUP(D233,'Impact Model'!$D$15:$N$340,2,FALSE)</f>
        <v>0</v>
      </c>
      <c r="F233" s="21" t="e">
        <f t="array" ref="F233">INDEX('Impact Model'!$D$15:$F$340,MATCH(D233&amp;E233,'Impact Model'!$D$15:$D$340&amp;'Impact Model'!$E$15:$E$340,0),3)</f>
        <v>#N/A</v>
      </c>
      <c r="G233" s="99"/>
      <c r="H233" s="98"/>
      <c r="I233" s="99"/>
      <c r="J233" s="149" t="s">
        <v>80</v>
      </c>
      <c r="K233" s="149" t="s">
        <v>92</v>
      </c>
      <c r="L233" s="150" t="b">
        <f t="shared" si="53"/>
        <v>0</v>
      </c>
      <c r="M233" s="75"/>
      <c r="N233" s="75"/>
      <c r="O233" s="75"/>
      <c r="P233" s="4" t="str">
        <f t="shared" si="54"/>
        <v>Not calculated</v>
      </c>
      <c r="Q233" s="4" t="e">
        <f t="array" ref="Q233">INDEX('Impact Model'!$D$15:$N$340,MATCH(D233&amp;E233,'Impact Model'!$D$15:$D$340&amp;'Impact Model'!$E$15:$E$340,0),9)</f>
        <v>#N/A</v>
      </c>
      <c r="R233" s="4" t="str">
        <f>IF(K233="Choose option", "Not calculated",IF(K233="Finite end point",SUM(P233:Q233),IF(COUNTIF(#REF!,"&gt;=0")&lt;1,INDEX(#REF!,1,COUNT(#REF!)),INDEX(#REF!,1,MATCH(TRUE,INDEX(#REF!&gt;=0,1,0),)))))</f>
        <v>Not calculated</v>
      </c>
      <c r="S233" s="18"/>
      <c r="T233" s="128"/>
      <c r="AF233" s="13"/>
      <c r="AG233"/>
      <c r="BF233" s="13"/>
    </row>
    <row r="234" spans="2:58" ht="44.1" customHeight="1" thickBot="1" x14ac:dyDescent="0.3">
      <c r="B234" s="19"/>
      <c r="C234" s="19"/>
      <c r="D234" s="11" t="str">
        <f>CONCATENATE($B231,"d")</f>
        <v>1.28d</v>
      </c>
      <c r="E234" s="21">
        <f>VLOOKUP(D234,'Impact Model'!$D$15:$N$340,2,FALSE)</f>
        <v>0</v>
      </c>
      <c r="F234" s="21" t="e">
        <f t="array" ref="F234">INDEX('Impact Model'!$D$15:$F$340,MATCH(D234&amp;E234,'Impact Model'!$D$15:$D$340&amp;'Impact Model'!$E$15:$E$340,0),3)</f>
        <v>#N/A</v>
      </c>
      <c r="G234" s="99"/>
      <c r="H234" s="98"/>
      <c r="I234" s="99"/>
      <c r="J234" s="149" t="s">
        <v>80</v>
      </c>
      <c r="K234" s="149" t="s">
        <v>92</v>
      </c>
      <c r="L234" s="150" t="b">
        <f t="shared" si="53"/>
        <v>0</v>
      </c>
      <c r="M234" s="75"/>
      <c r="N234" s="75"/>
      <c r="O234" s="75"/>
      <c r="P234" s="4" t="str">
        <f t="shared" si="54"/>
        <v>Not calculated</v>
      </c>
      <c r="Q234" s="4" t="e">
        <f t="array" ref="Q234">INDEX('Impact Model'!$D$15:$N$340,MATCH(D234&amp;E234,'Impact Model'!$D$15:$D$340&amp;'Impact Model'!$E$15:$E$340,0),9)</f>
        <v>#N/A</v>
      </c>
      <c r="R234" s="4" t="str">
        <f>IF(K234="Choose option", "Not calculated",IF(K234="Finite end point",SUM(P234:Q234),IF(COUNTIF(#REF!,"&gt;=0")&lt;1,INDEX(#REF!,1,COUNT(#REF!)),INDEX(#REF!,1,MATCH(TRUE,INDEX(#REF!&gt;=0,1,0),)))))</f>
        <v>Not calculated</v>
      </c>
      <c r="S234" s="18"/>
      <c r="T234" s="3"/>
      <c r="AF234" s="13"/>
      <c r="AG234"/>
      <c r="BF234" s="13"/>
    </row>
    <row r="235" spans="2:58" ht="44.1" customHeight="1" thickBot="1" x14ac:dyDescent="0.3">
      <c r="B235" s="19"/>
      <c r="C235" s="19"/>
      <c r="D235" s="11" t="str">
        <f>CONCATENATE($B231,"e")</f>
        <v>1.28e</v>
      </c>
      <c r="E235" s="21">
        <f>VLOOKUP(D235,'Impact Model'!$D$15:$N$340,2,FALSE)</f>
        <v>0</v>
      </c>
      <c r="F235" s="21" t="e">
        <f t="array" ref="F235">INDEX('Impact Model'!$D$15:$F$340,MATCH(D235&amp;E235,'Impact Model'!$D$15:$D$340&amp;'Impact Model'!$E$15:$E$340,0),3)</f>
        <v>#N/A</v>
      </c>
      <c r="G235" s="99"/>
      <c r="H235" s="98"/>
      <c r="I235" s="99"/>
      <c r="J235" s="149" t="s">
        <v>80</v>
      </c>
      <c r="K235" s="149" t="s">
        <v>92</v>
      </c>
      <c r="L235" s="150" t="b">
        <f t="shared" si="53"/>
        <v>0</v>
      </c>
      <c r="M235" s="75"/>
      <c r="N235" s="75"/>
      <c r="O235" s="75"/>
      <c r="P235" s="4" t="str">
        <f t="shared" si="54"/>
        <v>Not calculated</v>
      </c>
      <c r="Q235" s="4" t="e">
        <f t="array" ref="Q235">INDEX('Impact Model'!$D$15:$N$340,MATCH(D235&amp;E235,'Impact Model'!$D$15:$D$340&amp;'Impact Model'!$E$15:$E$340,0),9)</f>
        <v>#N/A</v>
      </c>
      <c r="R235" s="4" t="str">
        <f>IF(K235="Choose option", "Not calculated",IF(K235="Finite end point",SUM(P235:Q235),IF(COUNTIF(#REF!,"&gt;=0")&lt;1,INDEX(#REF!,1,COUNT(#REF!)),INDEX(#REF!,1,MATCH(TRUE,INDEX(#REF!&gt;=0,1,0),)))))</f>
        <v>Not calculated</v>
      </c>
      <c r="S235" s="18"/>
      <c r="T235" s="3"/>
      <c r="AF235" s="13"/>
      <c r="AG235"/>
      <c r="BF235" s="13"/>
    </row>
    <row r="236" spans="2:58" ht="15.95" customHeight="1" thickBot="1" x14ac:dyDescent="0.3"/>
    <row r="237" spans="2:58" s="64" customFormat="1" ht="108" customHeight="1" x14ac:dyDescent="0.3">
      <c r="B237" s="12"/>
      <c r="C237" s="185" t="s">
        <v>56</v>
      </c>
      <c r="D237" s="186"/>
      <c r="E237" s="186"/>
      <c r="F237" s="186"/>
      <c r="G237" s="187"/>
      <c r="H237" s="185" t="s">
        <v>71</v>
      </c>
      <c r="I237" s="186"/>
      <c r="J237" s="187"/>
      <c r="K237" s="188" t="s">
        <v>53</v>
      </c>
      <c r="L237" s="189"/>
      <c r="M237" s="185" t="s">
        <v>93</v>
      </c>
      <c r="N237" s="186"/>
      <c r="O237" s="186"/>
      <c r="P237" s="186"/>
      <c r="Q237" s="186"/>
      <c r="R237" s="187"/>
      <c r="T237" s="103" t="s">
        <v>59</v>
      </c>
      <c r="AG237" s="27"/>
      <c r="BF237" s="73"/>
    </row>
    <row r="238" spans="2:58" s="64" customFormat="1" ht="62.1" customHeight="1" thickBot="1" x14ac:dyDescent="0.3">
      <c r="C238" s="155" t="s">
        <v>6</v>
      </c>
      <c r="D238" s="192" t="s">
        <v>7</v>
      </c>
      <c r="E238" s="193"/>
      <c r="F238" s="34" t="s">
        <v>31</v>
      </c>
      <c r="G238" s="74" t="s">
        <v>37</v>
      </c>
      <c r="H238" s="33" t="s">
        <v>68</v>
      </c>
      <c r="I238" s="34" t="s">
        <v>23</v>
      </c>
      <c r="J238" s="22" t="s">
        <v>29</v>
      </c>
      <c r="K238" s="190"/>
      <c r="L238" s="191"/>
      <c r="M238" s="156" t="s">
        <v>99</v>
      </c>
      <c r="N238" s="156" t="s">
        <v>100</v>
      </c>
      <c r="O238" s="33" t="s">
        <v>54</v>
      </c>
      <c r="P238" s="34" t="s">
        <v>73</v>
      </c>
      <c r="Q238" s="35" t="s">
        <v>74</v>
      </c>
      <c r="R238" s="74" t="s">
        <v>60</v>
      </c>
      <c r="S238" s="15"/>
      <c r="T238" s="102" t="s">
        <v>61</v>
      </c>
      <c r="AF238" s="15"/>
      <c r="AG238" s="27"/>
      <c r="BF238" s="15"/>
    </row>
    <row r="239" spans="2:58" s="64" customFormat="1" ht="44.1" customHeight="1" thickBot="1" x14ac:dyDescent="0.3">
      <c r="B239" s="11" t="str">
        <f>CONCATENATE($B$11+0.29)</f>
        <v>1.29</v>
      </c>
      <c r="C239" s="21">
        <f>VLOOKUP(B239,'Impact Model'!$B$15:$N$340,2,FALSE)</f>
        <v>0</v>
      </c>
      <c r="D239" s="11" t="str">
        <f>CONCATENATE($B239,"a")</f>
        <v>1.29a</v>
      </c>
      <c r="E239" s="21">
        <f>VLOOKUP(D239,'Impact Model'!$D$15:$N$340,2,FALSE)</f>
        <v>0</v>
      </c>
      <c r="F239" s="21" t="e">
        <f t="array" ref="F239">INDEX('Impact Model'!$D$15:$F$340,MATCH(D239&amp;E239,'Impact Model'!$D$15:$D$340&amp;'Impact Model'!$E$15:$E$340,0),3)</f>
        <v>#N/A</v>
      </c>
      <c r="G239" s="99"/>
      <c r="H239" s="98"/>
      <c r="I239" s="99"/>
      <c r="J239" s="149" t="s">
        <v>80</v>
      </c>
      <c r="K239" s="149" t="s">
        <v>92</v>
      </c>
      <c r="L239" s="150" t="b">
        <f>IF(K239="Finite end point","Continue to Column M",IF(K239="Five yearly time-step","Switch to Offset Model_B"))</f>
        <v>0</v>
      </c>
      <c r="M239" s="75"/>
      <c r="N239" s="75"/>
      <c r="O239" s="75"/>
      <c r="P239" s="4" t="str">
        <f>IF(K239="Finite end point",IFERROR(IF(ISBLANK(O239),"",((IF($J239="Low confidence &gt;50% &lt;75%",(IF(N239&lt;$G239,N239/$G239,1)-IF(M239&lt;$G239,M239/$G239,1))*0.62,IF($J239="Confident 75-90%",(IF(N239&lt;$G239,N239/$G239,1)-IF(M239&lt;$G239,M239/$G239,1))*0.825,IF($J239="Very confident &gt;90%",(IF(N239&lt;$G239,N239/$G239,1)-IF(M239&lt;$G239,M239/$G239,1))*0.955)))))/(1+$E$11)^O239)*(I239),"Not calculated"),"Not calculated")</f>
        <v>Not calculated</v>
      </c>
      <c r="Q239" s="4" t="e">
        <f t="array" ref="Q239">INDEX('Impact Model'!$D$15:$N$340,MATCH(D239&amp;E239,'Impact Model'!$D$15:$D$340&amp;'Impact Model'!$E$15:$E$340,0),9)</f>
        <v>#N/A</v>
      </c>
      <c r="R239" s="4" t="str">
        <f>IF(K239="Choose option", "Not calculated",IF(K239="Finite end point",SUM(P239:Q239),IF(COUNTIF(#REF!,"&gt;=0")&lt;1,INDEX(#REF!,1,COUNT(#REF!)),INDEX(#REF!,1,MATCH(TRUE,INDEX(#REF!&gt;=0,1,0),)))))</f>
        <v>Not calculated</v>
      </c>
      <c r="S239" s="16"/>
      <c r="T239" s="4" t="str">
        <f>IF(R239="Not calculated","Not calculated",SUM(R239:R243)/ROUND(COUNTIF(R239:R243,"&gt;0")+COUNTIF(R239:R243,"&lt;0"),0))</f>
        <v>Not calculated</v>
      </c>
      <c r="U239" s="120"/>
      <c r="AF239" s="32"/>
      <c r="AG239" s="27"/>
      <c r="BF239" s="32"/>
    </row>
    <row r="240" spans="2:58" ht="44.1" customHeight="1" thickBot="1" x14ac:dyDescent="0.3">
      <c r="B240" s="17"/>
      <c r="C240" s="17"/>
      <c r="D240" s="11" t="str">
        <f>CONCATENATE($B239,"b")</f>
        <v>1.29b</v>
      </c>
      <c r="E240" s="21">
        <f>VLOOKUP(D240,'Impact Model'!$D$15:$N$340,2,FALSE)</f>
        <v>0</v>
      </c>
      <c r="F240" s="21" t="e">
        <f t="array" ref="F240">INDEX('Impact Model'!$D$15:$F$340,MATCH(D240&amp;E240,'Impact Model'!$D$15:$D$340&amp;'Impact Model'!$E$15:$E$340,0),3)</f>
        <v>#N/A</v>
      </c>
      <c r="G240" s="99"/>
      <c r="H240" s="98"/>
      <c r="I240" s="99"/>
      <c r="J240" s="149" t="s">
        <v>80</v>
      </c>
      <c r="K240" s="149" t="s">
        <v>92</v>
      </c>
      <c r="L240" s="150" t="b">
        <f t="shared" ref="L240:L243" si="55">IF(K240="Finite end point","Continue to Column M",IF(K240="Five yearly time-step","Switch to Offset Model_B"))</f>
        <v>0</v>
      </c>
      <c r="M240" s="75"/>
      <c r="N240" s="75"/>
      <c r="O240" s="75"/>
      <c r="P240" s="4" t="str">
        <f t="shared" ref="P240:P243" si="56">IF(K240="Finite end point",IFERROR(IF(ISBLANK(O240),"",((IF($J240="Low confidence &gt;50% &lt;75%",(IF(N240&lt;$G240,N240/$G240,1)-IF(M240&lt;$G240,M240/$G240,1))*0.62,IF($J240="Confident 75-90%",(IF(N240&lt;$G240,N240/$G240,1)-IF(M240&lt;$G240,M240/$G240,1))*0.825,IF($J240="Very confident &gt;90%",(IF(N240&lt;$G240,N240/$G240,1)-IF(M240&lt;$G240,M240/$G240,1))*0.955)))))/(1+$E$11)^O240)*(I240),"Not calculated"),"Not calculated")</f>
        <v>Not calculated</v>
      </c>
      <c r="Q240" s="4" t="e">
        <f t="array" ref="Q240">INDEX('Impact Model'!$D$15:$N$340,MATCH(D240&amp;E240,'Impact Model'!$D$15:$D$340&amp;'Impact Model'!$E$15:$E$340,0),9)</f>
        <v>#N/A</v>
      </c>
      <c r="R240" s="4" t="str">
        <f>IF(K240="Choose option", "Not calculated",IF(K240="Finite end point",SUM(P240:Q240),IF(COUNTIF(#REF!,"&gt;=0")&lt;1,INDEX(#REF!,1,COUNT(#REF!)),INDEX(#REF!,1,MATCH(TRUE,INDEX(#REF!&gt;=0,1,0),)))))</f>
        <v>Not calculated</v>
      </c>
      <c r="S240" s="18"/>
      <c r="T240" s="3"/>
      <c r="AF240" s="13"/>
      <c r="AG240"/>
      <c r="BF240" s="13"/>
    </row>
    <row r="241" spans="2:58" ht="44.1" customHeight="1" thickBot="1" x14ac:dyDescent="0.3">
      <c r="B241" s="19"/>
      <c r="C241" s="19"/>
      <c r="D241" s="11" t="str">
        <f>CONCATENATE($B239,"c")</f>
        <v>1.29c</v>
      </c>
      <c r="E241" s="21">
        <f>VLOOKUP(D241,'Impact Model'!$D$15:$N$340,2,FALSE)</f>
        <v>0</v>
      </c>
      <c r="F241" s="21" t="e">
        <f t="array" ref="F241">INDEX('Impact Model'!$D$15:$F$340,MATCH(D241&amp;E241,'Impact Model'!$D$15:$D$340&amp;'Impact Model'!$E$15:$E$340,0),3)</f>
        <v>#N/A</v>
      </c>
      <c r="G241" s="99"/>
      <c r="H241" s="98"/>
      <c r="I241" s="99"/>
      <c r="J241" s="149" t="s">
        <v>80</v>
      </c>
      <c r="K241" s="149" t="s">
        <v>92</v>
      </c>
      <c r="L241" s="150" t="b">
        <f t="shared" si="55"/>
        <v>0</v>
      </c>
      <c r="M241" s="75"/>
      <c r="N241" s="75"/>
      <c r="O241" s="75"/>
      <c r="P241" s="4" t="str">
        <f t="shared" si="56"/>
        <v>Not calculated</v>
      </c>
      <c r="Q241" s="4" t="e">
        <f t="array" ref="Q241">INDEX('Impact Model'!$D$15:$N$340,MATCH(D241&amp;E241,'Impact Model'!$D$15:$D$340&amp;'Impact Model'!$E$15:$E$340,0),9)</f>
        <v>#N/A</v>
      </c>
      <c r="R241" s="4" t="str">
        <f>IF(K241="Choose option", "Not calculated",IF(K241="Finite end point",SUM(P241:Q241),IF(COUNTIF(#REF!,"&gt;=0")&lt;1,INDEX(#REF!,1,COUNT(#REF!)),INDEX(#REF!,1,MATCH(TRUE,INDEX(#REF!&gt;=0,1,0),)))))</f>
        <v>Not calculated</v>
      </c>
      <c r="S241" s="18"/>
      <c r="T241" s="128"/>
      <c r="AF241" s="13"/>
      <c r="AG241"/>
      <c r="BF241" s="13"/>
    </row>
    <row r="242" spans="2:58" ht="44.1" customHeight="1" thickBot="1" x14ac:dyDescent="0.3">
      <c r="B242" s="19"/>
      <c r="C242" s="19"/>
      <c r="D242" s="11" t="str">
        <f>CONCATENATE($B239,"d")</f>
        <v>1.29d</v>
      </c>
      <c r="E242" s="21">
        <f>VLOOKUP(D242,'Impact Model'!$D$15:$N$340,2,FALSE)</f>
        <v>0</v>
      </c>
      <c r="F242" s="21" t="e">
        <f t="array" ref="F242">INDEX('Impact Model'!$D$15:$F$340,MATCH(D242&amp;E242,'Impact Model'!$D$15:$D$340&amp;'Impact Model'!$E$15:$E$340,0),3)</f>
        <v>#N/A</v>
      </c>
      <c r="G242" s="99"/>
      <c r="H242" s="98"/>
      <c r="I242" s="99"/>
      <c r="J242" s="149" t="s">
        <v>80</v>
      </c>
      <c r="K242" s="149" t="s">
        <v>92</v>
      </c>
      <c r="L242" s="150" t="b">
        <f t="shared" si="55"/>
        <v>0</v>
      </c>
      <c r="M242" s="75"/>
      <c r="N242" s="75"/>
      <c r="O242" s="75"/>
      <c r="P242" s="4" t="str">
        <f t="shared" si="56"/>
        <v>Not calculated</v>
      </c>
      <c r="Q242" s="4" t="e">
        <f t="array" ref="Q242">INDEX('Impact Model'!$D$15:$N$340,MATCH(D242&amp;E242,'Impact Model'!$D$15:$D$340&amp;'Impact Model'!$E$15:$E$340,0),9)</f>
        <v>#N/A</v>
      </c>
      <c r="R242" s="4" t="str">
        <f>IF(K242="Choose option", "Not calculated",IF(K242="Finite end point",SUM(P242:Q242),IF(COUNTIF(#REF!,"&gt;=0")&lt;1,INDEX(#REF!,1,COUNT(#REF!)),INDEX(#REF!,1,MATCH(TRUE,INDEX(#REF!&gt;=0,1,0),)))))</f>
        <v>Not calculated</v>
      </c>
      <c r="S242" s="18"/>
      <c r="T242" s="3"/>
      <c r="AF242" s="13"/>
      <c r="AG242"/>
      <c r="BF242" s="13"/>
    </row>
    <row r="243" spans="2:58" ht="44.1" customHeight="1" thickBot="1" x14ac:dyDescent="0.3">
      <c r="B243" s="19"/>
      <c r="C243" s="19"/>
      <c r="D243" s="11" t="str">
        <f>CONCATENATE($B239,"e")</f>
        <v>1.29e</v>
      </c>
      <c r="E243" s="21">
        <f>VLOOKUP(D243,'Impact Model'!$D$15:$N$340,2,FALSE)</f>
        <v>0</v>
      </c>
      <c r="F243" s="21" t="e">
        <f t="array" ref="F243">INDEX('Impact Model'!$D$15:$F$340,MATCH(D243&amp;E243,'Impact Model'!$D$15:$D$340&amp;'Impact Model'!$E$15:$E$340,0),3)</f>
        <v>#N/A</v>
      </c>
      <c r="G243" s="99"/>
      <c r="H243" s="98"/>
      <c r="I243" s="99"/>
      <c r="J243" s="149" t="s">
        <v>80</v>
      </c>
      <c r="K243" s="149" t="s">
        <v>92</v>
      </c>
      <c r="L243" s="150" t="b">
        <f t="shared" si="55"/>
        <v>0</v>
      </c>
      <c r="M243" s="75"/>
      <c r="N243" s="75"/>
      <c r="O243" s="75"/>
      <c r="P243" s="4" t="str">
        <f t="shared" si="56"/>
        <v>Not calculated</v>
      </c>
      <c r="Q243" s="4" t="e">
        <f t="array" ref="Q243">INDEX('Impact Model'!$D$15:$N$340,MATCH(D243&amp;E243,'Impact Model'!$D$15:$D$340&amp;'Impact Model'!$E$15:$E$340,0),9)</f>
        <v>#N/A</v>
      </c>
      <c r="R243" s="4" t="str">
        <f>IF(K243="Choose option", "Not calculated",IF(K243="Finite end point",SUM(P243:Q243),IF(COUNTIF(#REF!,"&gt;=0")&lt;1,INDEX(#REF!,1,COUNT(#REF!)),INDEX(#REF!,1,MATCH(TRUE,INDEX(#REF!&gt;=0,1,0),)))))</f>
        <v>Not calculated</v>
      </c>
      <c r="S243" s="18"/>
      <c r="T243" s="3"/>
      <c r="AF243" s="13"/>
      <c r="AG243"/>
      <c r="BF243" s="13"/>
    </row>
    <row r="244" spans="2:58" ht="15.95" customHeight="1" thickBot="1" x14ac:dyDescent="0.3"/>
    <row r="245" spans="2:58" s="64" customFormat="1" ht="108" customHeight="1" x14ac:dyDescent="0.3">
      <c r="B245" s="12"/>
      <c r="C245" s="185" t="s">
        <v>56</v>
      </c>
      <c r="D245" s="186"/>
      <c r="E245" s="186"/>
      <c r="F245" s="186"/>
      <c r="G245" s="187"/>
      <c r="H245" s="185" t="s">
        <v>71</v>
      </c>
      <c r="I245" s="186"/>
      <c r="J245" s="187"/>
      <c r="K245" s="188" t="s">
        <v>53</v>
      </c>
      <c r="L245" s="189"/>
      <c r="M245" s="185" t="s">
        <v>93</v>
      </c>
      <c r="N245" s="186"/>
      <c r="O245" s="186"/>
      <c r="P245" s="186"/>
      <c r="Q245" s="186"/>
      <c r="R245" s="187"/>
      <c r="T245" s="103" t="s">
        <v>59</v>
      </c>
      <c r="AG245" s="27"/>
      <c r="BF245" s="73"/>
    </row>
    <row r="246" spans="2:58" s="64" customFormat="1" ht="62.1" customHeight="1" thickBot="1" x14ac:dyDescent="0.3">
      <c r="C246" s="155" t="s">
        <v>6</v>
      </c>
      <c r="D246" s="192" t="s">
        <v>7</v>
      </c>
      <c r="E246" s="193"/>
      <c r="F246" s="34" t="s">
        <v>31</v>
      </c>
      <c r="G246" s="74" t="s">
        <v>37</v>
      </c>
      <c r="H246" s="33" t="s">
        <v>68</v>
      </c>
      <c r="I246" s="34" t="s">
        <v>23</v>
      </c>
      <c r="J246" s="22" t="s">
        <v>29</v>
      </c>
      <c r="K246" s="190"/>
      <c r="L246" s="191"/>
      <c r="M246" s="156" t="s">
        <v>99</v>
      </c>
      <c r="N246" s="156" t="s">
        <v>100</v>
      </c>
      <c r="O246" s="33" t="s">
        <v>54</v>
      </c>
      <c r="P246" s="34" t="s">
        <v>73</v>
      </c>
      <c r="Q246" s="35" t="s">
        <v>74</v>
      </c>
      <c r="R246" s="74" t="s">
        <v>60</v>
      </c>
      <c r="S246" s="15"/>
      <c r="T246" s="102" t="s">
        <v>61</v>
      </c>
      <c r="AF246" s="15"/>
      <c r="AG246" s="27"/>
      <c r="BF246" s="15"/>
    </row>
    <row r="247" spans="2:58" s="64" customFormat="1" ht="44.1" customHeight="1" thickBot="1" x14ac:dyDescent="0.3">
      <c r="B247" s="11" t="str">
        <f>$B$11&amp;TEXT("0.30",".00")</f>
        <v>1.30</v>
      </c>
      <c r="C247" s="21">
        <f>VLOOKUP(B247,'Impact Model'!$B$15:$N$340,2,FALSE)</f>
        <v>0</v>
      </c>
      <c r="D247" s="11" t="str">
        <f>CONCATENATE($B247,"a")</f>
        <v>1.30a</v>
      </c>
      <c r="E247" s="21">
        <f>VLOOKUP(D247,'Impact Model'!$D$15:$N$340,2,FALSE)</f>
        <v>0</v>
      </c>
      <c r="F247" s="21" t="e">
        <f t="array" ref="F247">INDEX('Impact Model'!$D$15:$F$340,MATCH(D247&amp;E247,'Impact Model'!$D$15:$D$340&amp;'Impact Model'!$E$15:$E$340,0),3)</f>
        <v>#N/A</v>
      </c>
      <c r="G247" s="99"/>
      <c r="H247" s="98"/>
      <c r="I247" s="99"/>
      <c r="J247" s="149" t="s">
        <v>80</v>
      </c>
      <c r="K247" s="149" t="s">
        <v>92</v>
      </c>
      <c r="L247" s="150" t="b">
        <f>IF(K247="Finite end point","Continue to Column M",IF(K247="Five yearly time-step","Switch to Offset Model_B"))</f>
        <v>0</v>
      </c>
      <c r="M247" s="75"/>
      <c r="N247" s="75"/>
      <c r="O247" s="75"/>
      <c r="P247" s="4" t="str">
        <f>IF(K247="Finite end point",IFERROR(IF(ISBLANK(O247),"",((IF($J247="Low confidence &gt;50% &lt;75%",(IF(N247&lt;$G247,N247/$G247,1)-IF(M247&lt;$G247,M247/$G247,1))*0.62,IF($J247="Confident 75-90%",(IF(N247&lt;$G247,N247/$G247,1)-IF(M247&lt;$G247,M247/$G247,1))*0.825,IF($J247="Very confident &gt;90%",(IF(N247&lt;$G247,N247/$G247,1)-IF(M247&lt;$G247,M247/$G247,1))*0.955)))))/(1+$E$11)^O247)*(I247),"Not calculated"),"Not calculated")</f>
        <v>Not calculated</v>
      </c>
      <c r="Q247" s="4" t="e">
        <f t="array" ref="Q247">INDEX('Impact Model'!$D$15:$N$340,MATCH(D247&amp;E247,'Impact Model'!$D$15:$D$340&amp;'Impact Model'!$E$15:$E$340,0),9)</f>
        <v>#N/A</v>
      </c>
      <c r="R247" s="4" t="str">
        <f>IF(K247="Choose option", "Not calculated",IF(K247="Finite end point",SUM(P247:Q247),IF(COUNTIF(#REF!,"&gt;=0")&lt;1,INDEX(#REF!,1,COUNT(#REF!)),INDEX(#REF!,1,MATCH(TRUE,INDEX(#REF!&gt;=0,1,0),)))))</f>
        <v>Not calculated</v>
      </c>
      <c r="S247" s="16"/>
      <c r="T247" s="4" t="str">
        <f>IF(R247="Not calculated","Not calculated",SUM(R247:R251)/ROUND(COUNTIF(R247:R251,"&gt;0")+COUNTIF(R247:R251,"&lt;0"),0))</f>
        <v>Not calculated</v>
      </c>
      <c r="U247" s="120"/>
      <c r="AF247" s="32"/>
      <c r="AG247" s="27"/>
      <c r="BF247" s="32"/>
    </row>
    <row r="248" spans="2:58" ht="44.1" customHeight="1" thickBot="1" x14ac:dyDescent="0.3">
      <c r="B248" s="17"/>
      <c r="C248" s="17"/>
      <c r="D248" s="11" t="str">
        <f>CONCATENATE($B247,"b")</f>
        <v>1.30b</v>
      </c>
      <c r="E248" s="21">
        <f>VLOOKUP(D248,'Impact Model'!$D$15:$N$340,2,FALSE)</f>
        <v>0</v>
      </c>
      <c r="F248" s="21" t="e">
        <f t="array" ref="F248">INDEX('Impact Model'!$D$15:$F$340,MATCH(D248&amp;E248,'Impact Model'!$D$15:$D$340&amp;'Impact Model'!$E$15:$E$340,0),3)</f>
        <v>#N/A</v>
      </c>
      <c r="G248" s="99"/>
      <c r="H248" s="98"/>
      <c r="I248" s="99"/>
      <c r="J248" s="149" t="s">
        <v>80</v>
      </c>
      <c r="K248" s="149" t="s">
        <v>92</v>
      </c>
      <c r="L248" s="150" t="b">
        <f t="shared" ref="L248:L251" si="57">IF(K248="Finite end point","Continue to Column M",IF(K248="Five yearly time-step","Switch to Offset Model_B"))</f>
        <v>0</v>
      </c>
      <c r="M248" s="75"/>
      <c r="N248" s="75"/>
      <c r="O248" s="75"/>
      <c r="P248" s="4" t="str">
        <f t="shared" ref="P248:P251" si="58">IF(K248="Finite end point",IFERROR(IF(ISBLANK(O248),"",((IF($J248="Low confidence &gt;50% &lt;75%",(IF(N248&lt;$G248,N248/$G248,1)-IF(M248&lt;$G248,M248/$G248,1))*0.62,IF($J248="Confident 75-90%",(IF(N248&lt;$G248,N248/$G248,1)-IF(M248&lt;$G248,M248/$G248,1))*0.825,IF($J248="Very confident &gt;90%",(IF(N248&lt;$G248,N248/$G248,1)-IF(M248&lt;$G248,M248/$G248,1))*0.955)))))/(1+$E$11)^O248)*(I248),"Not calculated"),"Not calculated")</f>
        <v>Not calculated</v>
      </c>
      <c r="Q248" s="4" t="e">
        <f t="array" ref="Q248">INDEX('Impact Model'!$D$15:$N$340,MATCH(D248&amp;E248,'Impact Model'!$D$15:$D$340&amp;'Impact Model'!$E$15:$E$340,0),9)</f>
        <v>#N/A</v>
      </c>
      <c r="R248" s="4" t="str">
        <f>IF(K248="Choose option", "Not calculated",IF(K248="Finite end point",SUM(P248:Q248),IF(COUNTIF(#REF!,"&gt;=0")&lt;1,INDEX(#REF!,1,COUNT(#REF!)),INDEX(#REF!,1,MATCH(TRUE,INDEX(#REF!&gt;=0,1,0),)))))</f>
        <v>Not calculated</v>
      </c>
      <c r="S248" s="18"/>
      <c r="T248" s="3"/>
      <c r="AF248" s="13"/>
      <c r="AG248"/>
      <c r="BF248" s="13"/>
    </row>
    <row r="249" spans="2:58" ht="44.1" customHeight="1" thickBot="1" x14ac:dyDescent="0.3">
      <c r="B249" s="19"/>
      <c r="C249" s="19"/>
      <c r="D249" s="11" t="str">
        <f>CONCATENATE($B247,"c")</f>
        <v>1.30c</v>
      </c>
      <c r="E249" s="21">
        <f>VLOOKUP(D249,'Impact Model'!$D$15:$N$340,2,FALSE)</f>
        <v>0</v>
      </c>
      <c r="F249" s="21" t="e">
        <f t="array" ref="F249">INDEX('Impact Model'!$D$15:$F$340,MATCH(D249&amp;E249,'Impact Model'!$D$15:$D$340&amp;'Impact Model'!$E$15:$E$340,0),3)</f>
        <v>#N/A</v>
      </c>
      <c r="G249" s="99"/>
      <c r="H249" s="98"/>
      <c r="I249" s="99"/>
      <c r="J249" s="149" t="s">
        <v>80</v>
      </c>
      <c r="K249" s="149" t="s">
        <v>92</v>
      </c>
      <c r="L249" s="150" t="b">
        <f t="shared" si="57"/>
        <v>0</v>
      </c>
      <c r="M249" s="75"/>
      <c r="N249" s="75"/>
      <c r="O249" s="75"/>
      <c r="P249" s="4" t="str">
        <f t="shared" si="58"/>
        <v>Not calculated</v>
      </c>
      <c r="Q249" s="4" t="e">
        <f t="array" ref="Q249">INDEX('Impact Model'!$D$15:$N$340,MATCH(D249&amp;E249,'Impact Model'!$D$15:$D$340&amp;'Impact Model'!$E$15:$E$340,0),9)</f>
        <v>#N/A</v>
      </c>
      <c r="R249" s="4" t="str">
        <f>IF(K249="Choose option", "Not calculated",IF(K249="Finite end point",SUM(P249:Q249),IF(COUNTIF(#REF!,"&gt;=0")&lt;1,INDEX(#REF!,1,COUNT(#REF!)),INDEX(#REF!,1,MATCH(TRUE,INDEX(#REF!&gt;=0,1,0),)))))</f>
        <v>Not calculated</v>
      </c>
      <c r="S249" s="18"/>
      <c r="T249" s="128"/>
      <c r="AF249" s="13"/>
      <c r="AG249"/>
      <c r="BF249" s="13"/>
    </row>
    <row r="250" spans="2:58" ht="44.1" customHeight="1" thickBot="1" x14ac:dyDescent="0.3">
      <c r="B250" s="19"/>
      <c r="C250" s="19"/>
      <c r="D250" s="11" t="str">
        <f>CONCATENATE($B247,"d")</f>
        <v>1.30d</v>
      </c>
      <c r="E250" s="21">
        <f>VLOOKUP(D250,'Impact Model'!$D$15:$N$340,2,FALSE)</f>
        <v>0</v>
      </c>
      <c r="F250" s="21" t="e">
        <f t="array" ref="F250">INDEX('Impact Model'!$D$15:$F$340,MATCH(D250&amp;E250,'Impact Model'!$D$15:$D$340&amp;'Impact Model'!$E$15:$E$340,0),3)</f>
        <v>#N/A</v>
      </c>
      <c r="G250" s="99"/>
      <c r="H250" s="98"/>
      <c r="I250" s="99"/>
      <c r="J250" s="149" t="s">
        <v>80</v>
      </c>
      <c r="K250" s="149" t="s">
        <v>92</v>
      </c>
      <c r="L250" s="150" t="b">
        <f t="shared" si="57"/>
        <v>0</v>
      </c>
      <c r="M250" s="75"/>
      <c r="N250" s="75"/>
      <c r="O250" s="75"/>
      <c r="P250" s="4" t="str">
        <f t="shared" si="58"/>
        <v>Not calculated</v>
      </c>
      <c r="Q250" s="4" t="e">
        <f t="array" ref="Q250">INDEX('Impact Model'!$D$15:$N$340,MATCH(D250&amp;E250,'Impact Model'!$D$15:$D$340&amp;'Impact Model'!$E$15:$E$340,0),9)</f>
        <v>#N/A</v>
      </c>
      <c r="R250" s="4" t="str">
        <f>IF(K250="Choose option", "Not calculated",IF(K250="Finite end point",SUM(P250:Q250),IF(COUNTIF(#REF!,"&gt;=0")&lt;1,INDEX(#REF!,1,COUNT(#REF!)),INDEX(#REF!,1,MATCH(TRUE,INDEX(#REF!&gt;=0,1,0),)))))</f>
        <v>Not calculated</v>
      </c>
      <c r="S250" s="18"/>
      <c r="T250" s="3"/>
      <c r="AF250" s="13"/>
      <c r="AG250"/>
      <c r="BF250" s="13"/>
    </row>
    <row r="251" spans="2:58" ht="44.1" customHeight="1" thickBot="1" x14ac:dyDescent="0.3">
      <c r="B251" s="19"/>
      <c r="C251" s="19"/>
      <c r="D251" s="11" t="str">
        <f>CONCATENATE($B247,"e")</f>
        <v>1.30e</v>
      </c>
      <c r="E251" s="21">
        <f>VLOOKUP(D251,'Impact Model'!$D$15:$N$340,2,FALSE)</f>
        <v>0</v>
      </c>
      <c r="F251" s="21" t="e">
        <f t="array" ref="F251">INDEX('Impact Model'!$D$15:$F$340,MATCH(D251&amp;E251,'Impact Model'!$D$15:$D$340&amp;'Impact Model'!$E$15:$E$340,0),3)</f>
        <v>#N/A</v>
      </c>
      <c r="G251" s="99"/>
      <c r="H251" s="98"/>
      <c r="I251" s="99"/>
      <c r="J251" s="149" t="s">
        <v>80</v>
      </c>
      <c r="K251" s="149" t="s">
        <v>92</v>
      </c>
      <c r="L251" s="150" t="b">
        <f t="shared" si="57"/>
        <v>0</v>
      </c>
      <c r="M251" s="75"/>
      <c r="N251" s="75"/>
      <c r="O251" s="75"/>
      <c r="P251" s="4" t="str">
        <f t="shared" si="58"/>
        <v>Not calculated</v>
      </c>
      <c r="Q251" s="4" t="e">
        <f t="array" ref="Q251">INDEX('Impact Model'!$D$15:$N$340,MATCH(D251&amp;E251,'Impact Model'!$D$15:$D$340&amp;'Impact Model'!$E$15:$E$340,0),9)</f>
        <v>#N/A</v>
      </c>
      <c r="R251" s="4" t="str">
        <f>IF(K251="Choose option", "Not calculated",IF(K251="Finite end point",SUM(P251:Q251),IF(COUNTIF(#REF!,"&gt;=0")&lt;1,INDEX(#REF!,1,COUNT(#REF!)),INDEX(#REF!,1,MATCH(TRUE,INDEX(#REF!&gt;=0,1,0),)))))</f>
        <v>Not calculated</v>
      </c>
      <c r="S251" s="18"/>
      <c r="T251" s="3"/>
      <c r="AF251" s="13"/>
      <c r="AG251"/>
      <c r="BF251" s="13"/>
    </row>
    <row r="252" spans="2:58" ht="15.95" customHeight="1" x14ac:dyDescent="0.25"/>
  </sheetData>
  <sheetProtection sheet="1" objects="1" scenarios="1"/>
  <mergeCells count="152">
    <mergeCell ref="M11:Q11"/>
    <mergeCell ref="C13:G13"/>
    <mergeCell ref="D14:E14"/>
    <mergeCell ref="B2:E4"/>
    <mergeCell ref="K13:L14"/>
    <mergeCell ref="H13:J13"/>
    <mergeCell ref="M13:R13"/>
    <mergeCell ref="C21:G21"/>
    <mergeCell ref="H21:J21"/>
    <mergeCell ref="K21:L22"/>
    <mergeCell ref="M21:R21"/>
    <mergeCell ref="D22:E22"/>
    <mergeCell ref="K29:L30"/>
    <mergeCell ref="M29:R29"/>
    <mergeCell ref="D30:E30"/>
    <mergeCell ref="C53:G53"/>
    <mergeCell ref="H53:J53"/>
    <mergeCell ref="K53:L54"/>
    <mergeCell ref="M53:R53"/>
    <mergeCell ref="D54:E54"/>
    <mergeCell ref="C45:G45"/>
    <mergeCell ref="H45:J45"/>
    <mergeCell ref="K45:L46"/>
    <mergeCell ref="M45:R45"/>
    <mergeCell ref="D46:E46"/>
    <mergeCell ref="C37:G37"/>
    <mergeCell ref="H37:J37"/>
    <mergeCell ref="K37:L38"/>
    <mergeCell ref="M37:R37"/>
    <mergeCell ref="D38:E38"/>
    <mergeCell ref="C29:G29"/>
    <mergeCell ref="H29:J29"/>
    <mergeCell ref="C69:G69"/>
    <mergeCell ref="H69:J69"/>
    <mergeCell ref="K69:L70"/>
    <mergeCell ref="M69:R69"/>
    <mergeCell ref="D70:E70"/>
    <mergeCell ref="C61:G61"/>
    <mergeCell ref="H61:J61"/>
    <mergeCell ref="K61:L62"/>
    <mergeCell ref="M61:R61"/>
    <mergeCell ref="D62:E62"/>
    <mergeCell ref="C85:G85"/>
    <mergeCell ref="H85:J85"/>
    <mergeCell ref="K85:L86"/>
    <mergeCell ref="M85:R85"/>
    <mergeCell ref="D86:E86"/>
    <mergeCell ref="C77:G77"/>
    <mergeCell ref="H77:J77"/>
    <mergeCell ref="K77:L78"/>
    <mergeCell ref="M77:R77"/>
    <mergeCell ref="D78:E78"/>
    <mergeCell ref="C101:G101"/>
    <mergeCell ref="H101:J101"/>
    <mergeCell ref="K101:L102"/>
    <mergeCell ref="M101:R101"/>
    <mergeCell ref="D102:E102"/>
    <mergeCell ref="C93:G93"/>
    <mergeCell ref="H93:J93"/>
    <mergeCell ref="K93:L94"/>
    <mergeCell ref="M93:R93"/>
    <mergeCell ref="D94:E94"/>
    <mergeCell ref="C117:G117"/>
    <mergeCell ref="H117:J117"/>
    <mergeCell ref="K117:L118"/>
    <mergeCell ref="M117:R117"/>
    <mergeCell ref="D118:E118"/>
    <mergeCell ref="C109:G109"/>
    <mergeCell ref="H109:J109"/>
    <mergeCell ref="K109:L110"/>
    <mergeCell ref="M109:R109"/>
    <mergeCell ref="D110:E110"/>
    <mergeCell ref="C133:G133"/>
    <mergeCell ref="H133:J133"/>
    <mergeCell ref="K133:L134"/>
    <mergeCell ref="M133:R133"/>
    <mergeCell ref="D134:E134"/>
    <mergeCell ref="C125:G125"/>
    <mergeCell ref="H125:J125"/>
    <mergeCell ref="K125:L126"/>
    <mergeCell ref="M125:R125"/>
    <mergeCell ref="D126:E126"/>
    <mergeCell ref="C149:G149"/>
    <mergeCell ref="H149:J149"/>
    <mergeCell ref="K149:L150"/>
    <mergeCell ref="M149:R149"/>
    <mergeCell ref="D150:E150"/>
    <mergeCell ref="C141:G141"/>
    <mergeCell ref="H141:J141"/>
    <mergeCell ref="K141:L142"/>
    <mergeCell ref="M141:R141"/>
    <mergeCell ref="D142:E142"/>
    <mergeCell ref="C165:G165"/>
    <mergeCell ref="H165:J165"/>
    <mergeCell ref="K165:L166"/>
    <mergeCell ref="M165:R165"/>
    <mergeCell ref="D166:E166"/>
    <mergeCell ref="C157:G157"/>
    <mergeCell ref="H157:J157"/>
    <mergeCell ref="K157:L158"/>
    <mergeCell ref="M157:R157"/>
    <mergeCell ref="D158:E158"/>
    <mergeCell ref="C181:G181"/>
    <mergeCell ref="H181:J181"/>
    <mergeCell ref="K181:L182"/>
    <mergeCell ref="M181:R181"/>
    <mergeCell ref="D182:E182"/>
    <mergeCell ref="C173:G173"/>
    <mergeCell ref="H173:J173"/>
    <mergeCell ref="K173:L174"/>
    <mergeCell ref="M173:R173"/>
    <mergeCell ref="D174:E174"/>
    <mergeCell ref="C197:G197"/>
    <mergeCell ref="H197:J197"/>
    <mergeCell ref="K197:L198"/>
    <mergeCell ref="M197:R197"/>
    <mergeCell ref="D198:E198"/>
    <mergeCell ref="C189:G189"/>
    <mergeCell ref="H189:J189"/>
    <mergeCell ref="K189:L190"/>
    <mergeCell ref="M189:R189"/>
    <mergeCell ref="D190:E190"/>
    <mergeCell ref="C213:G213"/>
    <mergeCell ref="H213:J213"/>
    <mergeCell ref="K213:L214"/>
    <mergeCell ref="M213:R213"/>
    <mergeCell ref="D214:E214"/>
    <mergeCell ref="C205:G205"/>
    <mergeCell ref="H205:J205"/>
    <mergeCell ref="K205:L206"/>
    <mergeCell ref="M205:R205"/>
    <mergeCell ref="D206:E206"/>
    <mergeCell ref="C229:G229"/>
    <mergeCell ref="H229:J229"/>
    <mergeCell ref="K229:L230"/>
    <mergeCell ref="M229:R229"/>
    <mergeCell ref="D230:E230"/>
    <mergeCell ref="C221:G221"/>
    <mergeCell ref="H221:J221"/>
    <mergeCell ref="K221:L222"/>
    <mergeCell ref="M221:R221"/>
    <mergeCell ref="D222:E222"/>
    <mergeCell ref="C245:G245"/>
    <mergeCell ref="H245:J245"/>
    <mergeCell ref="K245:L246"/>
    <mergeCell ref="M245:R245"/>
    <mergeCell ref="D246:E246"/>
    <mergeCell ref="C237:G237"/>
    <mergeCell ref="H237:J237"/>
    <mergeCell ref="K237:L238"/>
    <mergeCell ref="M237:R237"/>
    <mergeCell ref="D238:E238"/>
  </mergeCells>
  <conditionalFormatting sqref="D15">
    <cfRule type="cellIs" dxfId="1422" priority="21274" operator="lessThan">
      <formula>1</formula>
    </cfRule>
    <cfRule type="cellIs" dxfId="1421" priority="21275" operator="greaterThan">
      <formula>1</formula>
    </cfRule>
  </conditionalFormatting>
  <conditionalFormatting sqref="D23:D24">
    <cfRule type="cellIs" dxfId="1420" priority="1807" operator="greaterThan">
      <formula>1</formula>
    </cfRule>
  </conditionalFormatting>
  <conditionalFormatting sqref="D25:D27">
    <cfRule type="cellIs" dxfId="1418" priority="855" operator="greaterThan">
      <formula>1</formula>
    </cfRule>
  </conditionalFormatting>
  <conditionalFormatting sqref="D31:D35">
    <cfRule type="cellIs" dxfId="1417" priority="853" operator="greaterThan">
      <formula>1</formula>
    </cfRule>
  </conditionalFormatting>
  <conditionalFormatting sqref="D39:D43">
    <cfRule type="cellIs" dxfId="1416" priority="851" operator="greaterThan">
      <formula>1</formula>
    </cfRule>
  </conditionalFormatting>
  <conditionalFormatting sqref="D47:D51">
    <cfRule type="cellIs" dxfId="1415" priority="723" operator="greaterThan">
      <formula>1</formula>
    </cfRule>
  </conditionalFormatting>
  <conditionalFormatting sqref="D55:D59">
    <cfRule type="cellIs" dxfId="1413" priority="721" operator="greaterThan">
      <formula>1</formula>
    </cfRule>
  </conditionalFormatting>
  <conditionalFormatting sqref="D63:D67">
    <cfRule type="cellIs" dxfId="1412" priority="719" operator="greaterThan">
      <formula>1</formula>
    </cfRule>
  </conditionalFormatting>
  <conditionalFormatting sqref="D71:D75">
    <cfRule type="cellIs" dxfId="1411" priority="717" operator="greaterThan">
      <formula>1</formula>
    </cfRule>
  </conditionalFormatting>
  <conditionalFormatting sqref="D79:D83">
    <cfRule type="cellIs" dxfId="1410" priority="715" operator="greaterThan">
      <formula>1</formula>
    </cfRule>
  </conditionalFormatting>
  <conditionalFormatting sqref="D87:D91">
    <cfRule type="cellIs" dxfId="1408" priority="713" operator="greaterThan">
      <formula>1</formula>
    </cfRule>
  </conditionalFormatting>
  <conditionalFormatting sqref="D95:D99">
    <cfRule type="cellIs" dxfId="1406" priority="711" operator="greaterThan">
      <formula>1</formula>
    </cfRule>
  </conditionalFormatting>
  <conditionalFormatting sqref="D103:D107">
    <cfRule type="cellIs" dxfId="1404" priority="709" operator="greaterThan">
      <formula>1</formula>
    </cfRule>
  </conditionalFormatting>
  <conditionalFormatting sqref="D111:D115">
    <cfRule type="cellIs" dxfId="1402" priority="707" operator="greaterThan">
      <formula>1</formula>
    </cfRule>
  </conditionalFormatting>
  <conditionalFormatting sqref="D119:D123">
    <cfRule type="cellIs" dxfId="1400" priority="705" operator="greaterThan">
      <formula>1</formula>
    </cfRule>
  </conditionalFormatting>
  <conditionalFormatting sqref="D127:D131">
    <cfRule type="cellIs" dxfId="1398" priority="703" operator="greaterThan">
      <formula>1</formula>
    </cfRule>
  </conditionalFormatting>
  <conditionalFormatting sqref="D135:D139">
    <cfRule type="cellIs" dxfId="1397" priority="701" operator="greaterThan">
      <formula>1</formula>
    </cfRule>
  </conditionalFormatting>
  <conditionalFormatting sqref="D143:D147">
    <cfRule type="cellIs" dxfId="1395" priority="699" operator="greaterThan">
      <formula>1</formula>
    </cfRule>
  </conditionalFormatting>
  <conditionalFormatting sqref="D151:D155">
    <cfRule type="cellIs" dxfId="1393" priority="697" operator="greaterThan">
      <formula>1</formula>
    </cfRule>
  </conditionalFormatting>
  <conditionalFormatting sqref="D159:D163">
    <cfRule type="cellIs" dxfId="1391" priority="695" operator="greaterThan">
      <formula>1</formula>
    </cfRule>
  </conditionalFormatting>
  <conditionalFormatting sqref="D167:D171">
    <cfRule type="cellIs" dxfId="1389" priority="693" operator="greaterThan">
      <formula>1</formula>
    </cfRule>
  </conditionalFormatting>
  <conditionalFormatting sqref="D175:D179">
    <cfRule type="cellIs" dxfId="1386" priority="691" operator="greaterThan">
      <formula>1</formula>
    </cfRule>
  </conditionalFormatting>
  <conditionalFormatting sqref="D183:D187">
    <cfRule type="cellIs" dxfId="1385" priority="689" operator="greaterThan">
      <formula>1</formula>
    </cfRule>
  </conditionalFormatting>
  <conditionalFormatting sqref="D191:D195">
    <cfRule type="cellIs" dxfId="1383" priority="687" operator="greaterThan">
      <formula>1</formula>
    </cfRule>
  </conditionalFormatting>
  <conditionalFormatting sqref="D199:D203">
    <cfRule type="cellIs" dxfId="1380" priority="685" operator="greaterThan">
      <formula>1</formula>
    </cfRule>
  </conditionalFormatting>
  <conditionalFormatting sqref="D207:D211">
    <cfRule type="cellIs" dxfId="1379" priority="683" operator="greaterThan">
      <formula>1</formula>
    </cfRule>
  </conditionalFormatting>
  <conditionalFormatting sqref="D215:D219">
    <cfRule type="cellIs" dxfId="1376" priority="681" operator="greaterThan">
      <formula>1</formula>
    </cfRule>
  </conditionalFormatting>
  <conditionalFormatting sqref="D223:D227">
    <cfRule type="cellIs" dxfId="1374" priority="679" operator="greaterThan">
      <formula>1</formula>
    </cfRule>
  </conditionalFormatting>
  <conditionalFormatting sqref="D231:D235">
    <cfRule type="cellIs" dxfId="1373" priority="677" operator="greaterThan">
      <formula>1</formula>
    </cfRule>
  </conditionalFormatting>
  <conditionalFormatting sqref="D239:D243">
    <cfRule type="cellIs" dxfId="1370" priority="675" operator="greaterThan">
      <formula>1</formula>
    </cfRule>
  </conditionalFormatting>
  <conditionalFormatting sqref="D247:D251">
    <cfRule type="cellIs" dxfId="1368" priority="673" operator="greaterThan">
      <formula>1</formula>
    </cfRule>
  </conditionalFormatting>
  <conditionalFormatting sqref="J15:J19">
    <cfRule type="expression" dxfId="1273" priority="16421">
      <formula>D15="Five yearly time-step"</formula>
    </cfRule>
  </conditionalFormatting>
  <conditionalFormatting sqref="L15:L19">
    <cfRule type="containsText" dxfId="1272" priority="16424" operator="containsText" text="Switch to">
      <formula>NOT(ISERROR(SEARCH("Switch to",L15)))</formula>
    </cfRule>
    <cfRule type="containsText" dxfId="1271" priority="16422" operator="containsText" text="False">
      <formula>NOT(ISERROR(SEARCH("False",L15)))</formula>
    </cfRule>
    <cfRule type="containsText" dxfId="1270" priority="16423" operator="containsText" text="Continue to Column M">
      <formula>NOT(ISERROR(SEARCH("Continue to Column M",L15)))</formula>
    </cfRule>
  </conditionalFormatting>
  <conditionalFormatting sqref="L23:L27">
    <cfRule type="containsText" dxfId="1269" priority="3782" operator="containsText" text="False">
      <formula>NOT(ISERROR(SEARCH("False",L23)))</formula>
    </cfRule>
    <cfRule type="containsText" dxfId="1268" priority="3783" operator="containsText" text="Continue to Column M">
      <formula>NOT(ISERROR(SEARCH("Continue to Column M",L23)))</formula>
    </cfRule>
    <cfRule type="containsText" dxfId="1267" priority="3784" operator="containsText" text="Switch to">
      <formula>NOT(ISERROR(SEARCH("Switch to",L23)))</formula>
    </cfRule>
  </conditionalFormatting>
  <conditionalFormatting sqref="L31">
    <cfRule type="containsText" dxfId="1266" priority="1082" operator="containsText" text="Switch to">
      <formula>NOT(ISERROR(SEARCH("Switch to",L31)))</formula>
    </cfRule>
    <cfRule type="containsText" dxfId="1265" priority="1080" operator="containsText" text="False">
      <formula>NOT(ISERROR(SEARCH("False",L31)))</formula>
    </cfRule>
    <cfRule type="containsText" dxfId="1264" priority="1081" operator="containsText" text="Continue to Column M">
      <formula>NOT(ISERROR(SEARCH("Continue to Column M",L31)))</formula>
    </cfRule>
  </conditionalFormatting>
  <conditionalFormatting sqref="L32:L35">
    <cfRule type="containsText" dxfId="1263" priority="3763" operator="containsText" text="Continue to Column M">
      <formula>NOT(ISERROR(SEARCH("Continue to Column M",L32)))</formula>
    </cfRule>
    <cfRule type="containsText" dxfId="1262" priority="3764" operator="containsText" text="Switch to">
      <formula>NOT(ISERROR(SEARCH("Switch to",L32)))</formula>
    </cfRule>
    <cfRule type="containsText" dxfId="1261" priority="3762" operator="containsText" text="False">
      <formula>NOT(ISERROR(SEARCH("False",L32)))</formula>
    </cfRule>
  </conditionalFormatting>
  <conditionalFormatting sqref="L39">
    <cfRule type="containsText" dxfId="1260" priority="1072" operator="containsText" text="False">
      <formula>NOT(ISERROR(SEARCH("False",L39)))</formula>
    </cfRule>
    <cfRule type="containsText" dxfId="1259" priority="1074" operator="containsText" text="Switch to">
      <formula>NOT(ISERROR(SEARCH("Switch to",L39)))</formula>
    </cfRule>
    <cfRule type="containsText" dxfId="1258" priority="1073" operator="containsText" text="Continue to Column M">
      <formula>NOT(ISERROR(SEARCH("Continue to Column M",L39)))</formula>
    </cfRule>
  </conditionalFormatting>
  <conditionalFormatting sqref="L40:L43">
    <cfRule type="containsText" dxfId="1257" priority="3742" operator="containsText" text="False">
      <formula>NOT(ISERROR(SEARCH("False",L40)))</formula>
    </cfRule>
    <cfRule type="containsText" dxfId="1256" priority="3743" operator="containsText" text="Continue to Column M">
      <formula>NOT(ISERROR(SEARCH("Continue to Column M",L40)))</formula>
    </cfRule>
    <cfRule type="containsText" dxfId="1255" priority="3744" operator="containsText" text="Switch to">
      <formula>NOT(ISERROR(SEARCH("Switch to",L40)))</formula>
    </cfRule>
  </conditionalFormatting>
  <conditionalFormatting sqref="L47">
    <cfRule type="containsText" dxfId="1254" priority="1066" operator="containsText" text="Switch to">
      <formula>NOT(ISERROR(SEARCH("Switch to",L47)))</formula>
    </cfRule>
    <cfRule type="containsText" dxfId="1253" priority="1064" operator="containsText" text="False">
      <formula>NOT(ISERROR(SEARCH("False",L47)))</formula>
    </cfRule>
    <cfRule type="containsText" dxfId="1252" priority="1065" operator="containsText" text="Continue to Column M">
      <formula>NOT(ISERROR(SEARCH("Continue to Column M",L47)))</formula>
    </cfRule>
  </conditionalFormatting>
  <conditionalFormatting sqref="L48:L51">
    <cfRule type="containsText" dxfId="1251" priority="3724" operator="containsText" text="Switch to">
      <formula>NOT(ISERROR(SEARCH("Switch to",L48)))</formula>
    </cfRule>
    <cfRule type="containsText" dxfId="1250" priority="3723" operator="containsText" text="Continue to Column M">
      <formula>NOT(ISERROR(SEARCH("Continue to Column M",L48)))</formula>
    </cfRule>
    <cfRule type="containsText" dxfId="1249" priority="3722" operator="containsText" text="False">
      <formula>NOT(ISERROR(SEARCH("False",L48)))</formula>
    </cfRule>
  </conditionalFormatting>
  <conditionalFormatting sqref="L55">
    <cfRule type="containsText" dxfId="1248" priority="1057" operator="containsText" text="Continue to Column M">
      <formula>NOT(ISERROR(SEARCH("Continue to Column M",L55)))</formula>
    </cfRule>
    <cfRule type="containsText" dxfId="1247" priority="1056" operator="containsText" text="False">
      <formula>NOT(ISERROR(SEARCH("False",L55)))</formula>
    </cfRule>
    <cfRule type="containsText" dxfId="1246" priority="1058" operator="containsText" text="Switch to">
      <formula>NOT(ISERROR(SEARCH("Switch to",L55)))</formula>
    </cfRule>
  </conditionalFormatting>
  <conditionalFormatting sqref="L56:L59">
    <cfRule type="containsText" dxfId="1245" priority="3702" operator="containsText" text="False">
      <formula>NOT(ISERROR(SEARCH("False",L56)))</formula>
    </cfRule>
    <cfRule type="containsText" dxfId="1244" priority="3703" operator="containsText" text="Continue to Column M">
      <formula>NOT(ISERROR(SEARCH("Continue to Column M",L56)))</formula>
    </cfRule>
    <cfRule type="containsText" dxfId="1243" priority="3704" operator="containsText" text="Switch to">
      <formula>NOT(ISERROR(SEARCH("Switch to",L56)))</formula>
    </cfRule>
  </conditionalFormatting>
  <conditionalFormatting sqref="L63">
    <cfRule type="containsText" dxfId="1242" priority="1050" operator="containsText" text="Switch to">
      <formula>NOT(ISERROR(SEARCH("Switch to",L63)))</formula>
    </cfRule>
    <cfRule type="containsText" dxfId="1241" priority="1049" operator="containsText" text="Continue to Column M">
      <formula>NOT(ISERROR(SEARCH("Continue to Column M",L63)))</formula>
    </cfRule>
    <cfRule type="containsText" dxfId="1240" priority="1048" operator="containsText" text="False">
      <formula>NOT(ISERROR(SEARCH("False",L63)))</formula>
    </cfRule>
  </conditionalFormatting>
  <conditionalFormatting sqref="L64:L67">
    <cfRule type="containsText" dxfId="1239" priority="3684" operator="containsText" text="Switch to">
      <formula>NOT(ISERROR(SEARCH("Switch to",L64)))</formula>
    </cfRule>
    <cfRule type="containsText" dxfId="1238" priority="3683" operator="containsText" text="Continue to Column M">
      <formula>NOT(ISERROR(SEARCH("Continue to Column M",L64)))</formula>
    </cfRule>
    <cfRule type="containsText" dxfId="1237" priority="3682" operator="containsText" text="False">
      <formula>NOT(ISERROR(SEARCH("False",L64)))</formula>
    </cfRule>
  </conditionalFormatting>
  <conditionalFormatting sqref="L71">
    <cfRule type="containsText" dxfId="1236" priority="1041" operator="containsText" text="Continue to Column M">
      <formula>NOT(ISERROR(SEARCH("Continue to Column M",L71)))</formula>
    </cfRule>
    <cfRule type="containsText" dxfId="1235" priority="1040" operator="containsText" text="False">
      <formula>NOT(ISERROR(SEARCH("False",L71)))</formula>
    </cfRule>
    <cfRule type="containsText" dxfId="1234" priority="1042" operator="containsText" text="Switch to">
      <formula>NOT(ISERROR(SEARCH("Switch to",L71)))</formula>
    </cfRule>
  </conditionalFormatting>
  <conditionalFormatting sqref="L72:L75">
    <cfRule type="containsText" dxfId="1233" priority="3663" operator="containsText" text="Continue to Column M">
      <formula>NOT(ISERROR(SEARCH("Continue to Column M",L72)))</formula>
    </cfRule>
    <cfRule type="containsText" dxfId="1232" priority="3664" operator="containsText" text="Switch to">
      <formula>NOT(ISERROR(SEARCH("Switch to",L72)))</formula>
    </cfRule>
    <cfRule type="containsText" dxfId="1231" priority="3662" operator="containsText" text="False">
      <formula>NOT(ISERROR(SEARCH("False",L72)))</formula>
    </cfRule>
  </conditionalFormatting>
  <conditionalFormatting sqref="L79">
    <cfRule type="containsText" dxfId="1230" priority="1033" operator="containsText" text="Continue to Column M">
      <formula>NOT(ISERROR(SEARCH("Continue to Column M",L79)))</formula>
    </cfRule>
    <cfRule type="containsText" dxfId="1229" priority="1032" operator="containsText" text="False">
      <formula>NOT(ISERROR(SEARCH("False",L79)))</formula>
    </cfRule>
    <cfRule type="containsText" dxfId="1228" priority="1034" operator="containsText" text="Switch to">
      <formula>NOT(ISERROR(SEARCH("Switch to",L79)))</formula>
    </cfRule>
  </conditionalFormatting>
  <conditionalFormatting sqref="L80:L83">
    <cfRule type="containsText" dxfId="1227" priority="3642" operator="containsText" text="False">
      <formula>NOT(ISERROR(SEARCH("False",L80)))</formula>
    </cfRule>
    <cfRule type="containsText" dxfId="1226" priority="3643" operator="containsText" text="Continue to Column M">
      <formula>NOT(ISERROR(SEARCH("Continue to Column M",L80)))</formula>
    </cfRule>
    <cfRule type="containsText" dxfId="1225" priority="3644" operator="containsText" text="Switch to">
      <formula>NOT(ISERROR(SEARCH("Switch to",L80)))</formula>
    </cfRule>
  </conditionalFormatting>
  <conditionalFormatting sqref="L87">
    <cfRule type="containsText" dxfId="1224" priority="1026" operator="containsText" text="Switch to">
      <formula>NOT(ISERROR(SEARCH("Switch to",L87)))</formula>
    </cfRule>
    <cfRule type="containsText" dxfId="1223" priority="1024" operator="containsText" text="False">
      <formula>NOT(ISERROR(SEARCH("False",L87)))</formula>
    </cfRule>
    <cfRule type="containsText" dxfId="1222" priority="1025" operator="containsText" text="Continue to Column M">
      <formula>NOT(ISERROR(SEARCH("Continue to Column M",L87)))</formula>
    </cfRule>
  </conditionalFormatting>
  <conditionalFormatting sqref="L88:L91">
    <cfRule type="containsText" dxfId="1221" priority="3623" operator="containsText" text="Continue to Column M">
      <formula>NOT(ISERROR(SEARCH("Continue to Column M",L88)))</formula>
    </cfRule>
    <cfRule type="containsText" dxfId="1220" priority="3624" operator="containsText" text="Switch to">
      <formula>NOT(ISERROR(SEARCH("Switch to",L88)))</formula>
    </cfRule>
    <cfRule type="containsText" dxfId="1219" priority="3622" operator="containsText" text="False">
      <formula>NOT(ISERROR(SEARCH("False",L88)))</formula>
    </cfRule>
  </conditionalFormatting>
  <conditionalFormatting sqref="L95">
    <cfRule type="containsText" dxfId="1218" priority="1016" operator="containsText" text="False">
      <formula>NOT(ISERROR(SEARCH("False",L95)))</formula>
    </cfRule>
    <cfRule type="containsText" dxfId="1217" priority="1018" operator="containsText" text="Switch to">
      <formula>NOT(ISERROR(SEARCH("Switch to",L95)))</formula>
    </cfRule>
    <cfRule type="containsText" dxfId="1216" priority="1017" operator="containsText" text="Continue to Column M">
      <formula>NOT(ISERROR(SEARCH("Continue to Column M",L95)))</formula>
    </cfRule>
  </conditionalFormatting>
  <conditionalFormatting sqref="L96:L99">
    <cfRule type="containsText" dxfId="1215" priority="3604" operator="containsText" text="Switch to">
      <formula>NOT(ISERROR(SEARCH("Switch to",L96)))</formula>
    </cfRule>
    <cfRule type="containsText" dxfId="1214" priority="3603" operator="containsText" text="Continue to Column M">
      <formula>NOT(ISERROR(SEARCH("Continue to Column M",L96)))</formula>
    </cfRule>
    <cfRule type="containsText" dxfId="1213" priority="3602" operator="containsText" text="False">
      <formula>NOT(ISERROR(SEARCH("False",L96)))</formula>
    </cfRule>
  </conditionalFormatting>
  <conditionalFormatting sqref="L103">
    <cfRule type="containsText" dxfId="1212" priority="1009" operator="containsText" text="Continue to Column M">
      <formula>NOT(ISERROR(SEARCH("Continue to Column M",L103)))</formula>
    </cfRule>
    <cfRule type="containsText" dxfId="1211" priority="1010" operator="containsText" text="Switch to">
      <formula>NOT(ISERROR(SEARCH("Switch to",L103)))</formula>
    </cfRule>
    <cfRule type="containsText" dxfId="1210" priority="1008" operator="containsText" text="False">
      <formula>NOT(ISERROR(SEARCH("False",L103)))</formula>
    </cfRule>
  </conditionalFormatting>
  <conditionalFormatting sqref="L104:L107">
    <cfRule type="containsText" dxfId="1209" priority="3583" operator="containsText" text="Continue to Column M">
      <formula>NOT(ISERROR(SEARCH("Continue to Column M",L104)))</formula>
    </cfRule>
    <cfRule type="containsText" dxfId="1208" priority="3582" operator="containsText" text="False">
      <formula>NOT(ISERROR(SEARCH("False",L104)))</formula>
    </cfRule>
    <cfRule type="containsText" dxfId="1207" priority="3584" operator="containsText" text="Switch to">
      <formula>NOT(ISERROR(SEARCH("Switch to",L104)))</formula>
    </cfRule>
  </conditionalFormatting>
  <conditionalFormatting sqref="L111">
    <cfRule type="containsText" dxfId="1206" priority="1001" operator="containsText" text="Continue to Column M">
      <formula>NOT(ISERROR(SEARCH("Continue to Column M",L111)))</formula>
    </cfRule>
    <cfRule type="containsText" dxfId="1205" priority="1002" operator="containsText" text="Switch to">
      <formula>NOT(ISERROR(SEARCH("Switch to",L111)))</formula>
    </cfRule>
    <cfRule type="containsText" dxfId="1204" priority="1000" operator="containsText" text="False">
      <formula>NOT(ISERROR(SEARCH("False",L111)))</formula>
    </cfRule>
  </conditionalFormatting>
  <conditionalFormatting sqref="L112:L115">
    <cfRule type="containsText" dxfId="1203" priority="3564" operator="containsText" text="Switch to">
      <formula>NOT(ISERROR(SEARCH("Switch to",L112)))</formula>
    </cfRule>
    <cfRule type="containsText" dxfId="1202" priority="3562" operator="containsText" text="False">
      <formula>NOT(ISERROR(SEARCH("False",L112)))</formula>
    </cfRule>
    <cfRule type="containsText" dxfId="1201" priority="3563" operator="containsText" text="Continue to Column M">
      <formula>NOT(ISERROR(SEARCH("Continue to Column M",L112)))</formula>
    </cfRule>
  </conditionalFormatting>
  <conditionalFormatting sqref="L119">
    <cfRule type="containsText" dxfId="1200" priority="992" operator="containsText" text="False">
      <formula>NOT(ISERROR(SEARCH("False",L119)))</formula>
    </cfRule>
    <cfRule type="containsText" dxfId="1199" priority="993" operator="containsText" text="Continue to Column M">
      <formula>NOT(ISERROR(SEARCH("Continue to Column M",L119)))</formula>
    </cfRule>
    <cfRule type="containsText" dxfId="1198" priority="994" operator="containsText" text="Switch to">
      <formula>NOT(ISERROR(SEARCH("Switch to",L119)))</formula>
    </cfRule>
  </conditionalFormatting>
  <conditionalFormatting sqref="L120:L123">
    <cfRule type="containsText" dxfId="1197" priority="3543" operator="containsText" text="Continue to Column M">
      <formula>NOT(ISERROR(SEARCH("Continue to Column M",L120)))</formula>
    </cfRule>
    <cfRule type="containsText" dxfId="1196" priority="3544" operator="containsText" text="Switch to">
      <formula>NOT(ISERROR(SEARCH("Switch to",L120)))</formula>
    </cfRule>
    <cfRule type="containsText" dxfId="1195" priority="3542" operator="containsText" text="False">
      <formula>NOT(ISERROR(SEARCH("False",L120)))</formula>
    </cfRule>
  </conditionalFormatting>
  <conditionalFormatting sqref="L127">
    <cfRule type="containsText" dxfId="1194" priority="985" operator="containsText" text="Continue to Column M">
      <formula>NOT(ISERROR(SEARCH("Continue to Column M",L127)))</formula>
    </cfRule>
    <cfRule type="containsText" dxfId="1193" priority="984" operator="containsText" text="False">
      <formula>NOT(ISERROR(SEARCH("False",L127)))</formula>
    </cfRule>
    <cfRule type="containsText" dxfId="1192" priority="986" operator="containsText" text="Switch to">
      <formula>NOT(ISERROR(SEARCH("Switch to",L127)))</formula>
    </cfRule>
  </conditionalFormatting>
  <conditionalFormatting sqref="L128:L131">
    <cfRule type="containsText" dxfId="1191" priority="3524" operator="containsText" text="Switch to">
      <formula>NOT(ISERROR(SEARCH("Switch to",L128)))</formula>
    </cfRule>
    <cfRule type="containsText" dxfId="1190" priority="3523" operator="containsText" text="Continue to Column M">
      <formula>NOT(ISERROR(SEARCH("Continue to Column M",L128)))</formula>
    </cfRule>
    <cfRule type="containsText" dxfId="1189" priority="3522" operator="containsText" text="False">
      <formula>NOT(ISERROR(SEARCH("False",L128)))</formula>
    </cfRule>
  </conditionalFormatting>
  <conditionalFormatting sqref="L135">
    <cfRule type="containsText" dxfId="1188" priority="976" operator="containsText" text="False">
      <formula>NOT(ISERROR(SEARCH("False",L135)))</formula>
    </cfRule>
    <cfRule type="containsText" dxfId="1187" priority="977" operator="containsText" text="Continue to Column M">
      <formula>NOT(ISERROR(SEARCH("Continue to Column M",L135)))</formula>
    </cfRule>
    <cfRule type="containsText" dxfId="1186" priority="978" operator="containsText" text="Switch to">
      <formula>NOT(ISERROR(SEARCH("Switch to",L135)))</formula>
    </cfRule>
  </conditionalFormatting>
  <conditionalFormatting sqref="L136:L139">
    <cfRule type="containsText" dxfId="1185" priority="3503" operator="containsText" text="Continue to Column M">
      <formula>NOT(ISERROR(SEARCH("Continue to Column M",L136)))</formula>
    </cfRule>
    <cfRule type="containsText" dxfId="1184" priority="3502" operator="containsText" text="False">
      <formula>NOT(ISERROR(SEARCH("False",L136)))</formula>
    </cfRule>
    <cfRule type="containsText" dxfId="1183" priority="3504" operator="containsText" text="Switch to">
      <formula>NOT(ISERROR(SEARCH("Switch to",L136)))</formula>
    </cfRule>
  </conditionalFormatting>
  <conditionalFormatting sqref="L143">
    <cfRule type="containsText" dxfId="1182" priority="968" operator="containsText" text="False">
      <formula>NOT(ISERROR(SEARCH("False",L143)))</formula>
    </cfRule>
    <cfRule type="containsText" dxfId="1181" priority="969" operator="containsText" text="Continue to Column M">
      <formula>NOT(ISERROR(SEARCH("Continue to Column M",L143)))</formula>
    </cfRule>
    <cfRule type="containsText" dxfId="1180" priority="970" operator="containsText" text="Switch to">
      <formula>NOT(ISERROR(SEARCH("Switch to",L143)))</formula>
    </cfRule>
  </conditionalFormatting>
  <conditionalFormatting sqref="L144:L147">
    <cfRule type="containsText" dxfId="1179" priority="3482" operator="containsText" text="False">
      <formula>NOT(ISERROR(SEARCH("False",L144)))</formula>
    </cfRule>
    <cfRule type="containsText" dxfId="1178" priority="3483" operator="containsText" text="Continue to Column M">
      <formula>NOT(ISERROR(SEARCH("Continue to Column M",L144)))</formula>
    </cfRule>
    <cfRule type="containsText" dxfId="1177" priority="3484" operator="containsText" text="Switch to">
      <formula>NOT(ISERROR(SEARCH("Switch to",L144)))</formula>
    </cfRule>
  </conditionalFormatting>
  <conditionalFormatting sqref="L151">
    <cfRule type="containsText" dxfId="1176" priority="960" operator="containsText" text="False">
      <formula>NOT(ISERROR(SEARCH("False",L151)))</formula>
    </cfRule>
    <cfRule type="containsText" dxfId="1175" priority="962" operator="containsText" text="Switch to">
      <formula>NOT(ISERROR(SEARCH("Switch to",L151)))</formula>
    </cfRule>
    <cfRule type="containsText" dxfId="1174" priority="961" operator="containsText" text="Continue to Column M">
      <formula>NOT(ISERROR(SEARCH("Continue to Column M",L151)))</formula>
    </cfRule>
  </conditionalFormatting>
  <conditionalFormatting sqref="L152:L155">
    <cfRule type="containsText" dxfId="1173" priority="3462" operator="containsText" text="False">
      <formula>NOT(ISERROR(SEARCH("False",L152)))</formula>
    </cfRule>
    <cfRule type="containsText" dxfId="1172" priority="3463" operator="containsText" text="Continue to Column M">
      <formula>NOT(ISERROR(SEARCH("Continue to Column M",L152)))</formula>
    </cfRule>
    <cfRule type="containsText" dxfId="1171" priority="3464" operator="containsText" text="Switch to">
      <formula>NOT(ISERROR(SEARCH("Switch to",L152)))</formula>
    </cfRule>
  </conditionalFormatting>
  <conditionalFormatting sqref="L159">
    <cfRule type="containsText" dxfId="1170" priority="952" operator="containsText" text="False">
      <formula>NOT(ISERROR(SEARCH("False",L159)))</formula>
    </cfRule>
    <cfRule type="containsText" dxfId="1169" priority="954" operator="containsText" text="Switch to">
      <formula>NOT(ISERROR(SEARCH("Switch to",L159)))</formula>
    </cfRule>
    <cfRule type="containsText" dxfId="1168" priority="953" operator="containsText" text="Continue to Column M">
      <formula>NOT(ISERROR(SEARCH("Continue to Column M",L159)))</formula>
    </cfRule>
  </conditionalFormatting>
  <conditionalFormatting sqref="L160:L163">
    <cfRule type="containsText" dxfId="1167" priority="3442" operator="containsText" text="False">
      <formula>NOT(ISERROR(SEARCH("False",L160)))</formula>
    </cfRule>
    <cfRule type="containsText" dxfId="1166" priority="3443" operator="containsText" text="Continue to Column M">
      <formula>NOT(ISERROR(SEARCH("Continue to Column M",L160)))</formula>
    </cfRule>
    <cfRule type="containsText" dxfId="1165" priority="3444" operator="containsText" text="Switch to">
      <formula>NOT(ISERROR(SEARCH("Switch to",L160)))</formula>
    </cfRule>
  </conditionalFormatting>
  <conditionalFormatting sqref="L167">
    <cfRule type="containsText" dxfId="1164" priority="945" operator="containsText" text="Continue to Column M">
      <formula>NOT(ISERROR(SEARCH("Continue to Column M",L167)))</formula>
    </cfRule>
    <cfRule type="containsText" dxfId="1163" priority="946" operator="containsText" text="Switch to">
      <formula>NOT(ISERROR(SEARCH("Switch to",L167)))</formula>
    </cfRule>
    <cfRule type="containsText" dxfId="1162" priority="944" operator="containsText" text="False">
      <formula>NOT(ISERROR(SEARCH("False",L167)))</formula>
    </cfRule>
  </conditionalFormatting>
  <conditionalFormatting sqref="L168:L171">
    <cfRule type="containsText" dxfId="1161" priority="3423" operator="containsText" text="Continue to Column M">
      <formula>NOT(ISERROR(SEARCH("Continue to Column M",L168)))</formula>
    </cfRule>
    <cfRule type="containsText" dxfId="1160" priority="3422" operator="containsText" text="False">
      <formula>NOT(ISERROR(SEARCH("False",L168)))</formula>
    </cfRule>
    <cfRule type="containsText" dxfId="1159" priority="3424" operator="containsText" text="Switch to">
      <formula>NOT(ISERROR(SEARCH("Switch to",L168)))</formula>
    </cfRule>
  </conditionalFormatting>
  <conditionalFormatting sqref="L175">
    <cfRule type="containsText" dxfId="1158" priority="936" operator="containsText" text="False">
      <formula>NOT(ISERROR(SEARCH("False",L175)))</formula>
    </cfRule>
    <cfRule type="containsText" dxfId="1157" priority="937" operator="containsText" text="Continue to Column M">
      <formula>NOT(ISERROR(SEARCH("Continue to Column M",L175)))</formula>
    </cfRule>
    <cfRule type="containsText" dxfId="1156" priority="938" operator="containsText" text="Switch to">
      <formula>NOT(ISERROR(SEARCH("Switch to",L175)))</formula>
    </cfRule>
  </conditionalFormatting>
  <conditionalFormatting sqref="L176:L179">
    <cfRule type="containsText" dxfId="1155" priority="3402" operator="containsText" text="False">
      <formula>NOT(ISERROR(SEARCH("False",L176)))</formula>
    </cfRule>
    <cfRule type="containsText" dxfId="1154" priority="3403" operator="containsText" text="Continue to Column M">
      <formula>NOT(ISERROR(SEARCH("Continue to Column M",L176)))</formula>
    </cfRule>
    <cfRule type="containsText" dxfId="1153" priority="3404" operator="containsText" text="Switch to">
      <formula>NOT(ISERROR(SEARCH("Switch to",L176)))</formula>
    </cfRule>
  </conditionalFormatting>
  <conditionalFormatting sqref="L183">
    <cfRule type="containsText" dxfId="1152" priority="930" operator="containsText" text="Switch to">
      <formula>NOT(ISERROR(SEARCH("Switch to",L183)))</formula>
    </cfRule>
    <cfRule type="containsText" dxfId="1151" priority="928" operator="containsText" text="False">
      <formula>NOT(ISERROR(SEARCH("False",L183)))</formula>
    </cfRule>
    <cfRule type="containsText" dxfId="1150" priority="929" operator="containsText" text="Continue to Column M">
      <formula>NOT(ISERROR(SEARCH("Continue to Column M",L183)))</formula>
    </cfRule>
  </conditionalFormatting>
  <conditionalFormatting sqref="L184:L187">
    <cfRule type="containsText" dxfId="1149" priority="3382" operator="containsText" text="False">
      <formula>NOT(ISERROR(SEARCH("False",L184)))</formula>
    </cfRule>
    <cfRule type="containsText" dxfId="1148" priority="3383" operator="containsText" text="Continue to Column M">
      <formula>NOT(ISERROR(SEARCH("Continue to Column M",L184)))</formula>
    </cfRule>
    <cfRule type="containsText" dxfId="1147" priority="3384" operator="containsText" text="Switch to">
      <formula>NOT(ISERROR(SEARCH("Switch to",L184)))</formula>
    </cfRule>
  </conditionalFormatting>
  <conditionalFormatting sqref="L191">
    <cfRule type="containsText" dxfId="1146" priority="912" operator="containsText" text="False">
      <formula>NOT(ISERROR(SEARCH("False",L191)))</formula>
    </cfRule>
    <cfRule type="containsText" dxfId="1145" priority="913" operator="containsText" text="Continue to Column M">
      <formula>NOT(ISERROR(SEARCH("Continue to Column M",L191)))</formula>
    </cfRule>
    <cfRule type="containsText" dxfId="1144" priority="914" operator="containsText" text="Switch to">
      <formula>NOT(ISERROR(SEARCH("Switch to",L191)))</formula>
    </cfRule>
  </conditionalFormatting>
  <conditionalFormatting sqref="L192:L195">
    <cfRule type="containsText" dxfId="1143" priority="3363" operator="containsText" text="Continue to Column M">
      <formula>NOT(ISERROR(SEARCH("Continue to Column M",L192)))</formula>
    </cfRule>
    <cfRule type="containsText" dxfId="1142" priority="3364" operator="containsText" text="Switch to">
      <formula>NOT(ISERROR(SEARCH("Switch to",L192)))</formula>
    </cfRule>
    <cfRule type="containsText" dxfId="1141" priority="3362" operator="containsText" text="False">
      <formula>NOT(ISERROR(SEARCH("False",L192)))</formula>
    </cfRule>
  </conditionalFormatting>
  <conditionalFormatting sqref="L199">
    <cfRule type="containsText" dxfId="1140" priority="921" operator="containsText" text="Continue to Column M">
      <formula>NOT(ISERROR(SEARCH("Continue to Column M",L199)))</formula>
    </cfRule>
    <cfRule type="containsText" dxfId="1139" priority="920" operator="containsText" text="False">
      <formula>NOT(ISERROR(SEARCH("False",L199)))</formula>
    </cfRule>
    <cfRule type="containsText" dxfId="1138" priority="922" operator="containsText" text="Switch to">
      <formula>NOT(ISERROR(SEARCH("Switch to",L199)))</formula>
    </cfRule>
  </conditionalFormatting>
  <conditionalFormatting sqref="L200:L203">
    <cfRule type="containsText" dxfId="1137" priority="3342" operator="containsText" text="False">
      <formula>NOT(ISERROR(SEARCH("False",L200)))</formula>
    </cfRule>
    <cfRule type="containsText" dxfId="1136" priority="3344" operator="containsText" text="Switch to">
      <formula>NOT(ISERROR(SEARCH("Switch to",L200)))</formula>
    </cfRule>
    <cfRule type="containsText" dxfId="1135" priority="3343" operator="containsText" text="Continue to Column M">
      <formula>NOT(ISERROR(SEARCH("Continue to Column M",L200)))</formula>
    </cfRule>
  </conditionalFormatting>
  <conditionalFormatting sqref="L207">
    <cfRule type="containsText" dxfId="1134" priority="904" operator="containsText" text="False">
      <formula>NOT(ISERROR(SEARCH("False",L207)))</formula>
    </cfRule>
    <cfRule type="containsText" dxfId="1133" priority="905" operator="containsText" text="Continue to Column M">
      <formula>NOT(ISERROR(SEARCH("Continue to Column M",L207)))</formula>
    </cfRule>
    <cfRule type="containsText" dxfId="1132" priority="906" operator="containsText" text="Switch to">
      <formula>NOT(ISERROR(SEARCH("Switch to",L207)))</formula>
    </cfRule>
  </conditionalFormatting>
  <conditionalFormatting sqref="L208:L211">
    <cfRule type="containsText" dxfId="1131" priority="3324" operator="containsText" text="Switch to">
      <formula>NOT(ISERROR(SEARCH("Switch to",L208)))</formula>
    </cfRule>
    <cfRule type="containsText" dxfId="1130" priority="3323" operator="containsText" text="Continue to Column M">
      <formula>NOT(ISERROR(SEARCH("Continue to Column M",L208)))</formula>
    </cfRule>
    <cfRule type="containsText" dxfId="1129" priority="3322" operator="containsText" text="False">
      <formula>NOT(ISERROR(SEARCH("False",L208)))</formula>
    </cfRule>
  </conditionalFormatting>
  <conditionalFormatting sqref="L215">
    <cfRule type="containsText" dxfId="1128" priority="896" operator="containsText" text="False">
      <formula>NOT(ISERROR(SEARCH("False",L215)))</formula>
    </cfRule>
    <cfRule type="containsText" dxfId="1127" priority="897" operator="containsText" text="Continue to Column M">
      <formula>NOT(ISERROR(SEARCH("Continue to Column M",L215)))</formula>
    </cfRule>
    <cfRule type="containsText" dxfId="1126" priority="898" operator="containsText" text="Switch to">
      <formula>NOT(ISERROR(SEARCH("Switch to",L215)))</formula>
    </cfRule>
  </conditionalFormatting>
  <conditionalFormatting sqref="L216:L219">
    <cfRule type="containsText" dxfId="1125" priority="3302" operator="containsText" text="False">
      <formula>NOT(ISERROR(SEARCH("False",L216)))</formula>
    </cfRule>
    <cfRule type="containsText" dxfId="1124" priority="3303" operator="containsText" text="Continue to Column M">
      <formula>NOT(ISERROR(SEARCH("Continue to Column M",L216)))</formula>
    </cfRule>
    <cfRule type="containsText" dxfId="1123" priority="3304" operator="containsText" text="Switch to">
      <formula>NOT(ISERROR(SEARCH("Switch to",L216)))</formula>
    </cfRule>
  </conditionalFormatting>
  <conditionalFormatting sqref="L223">
    <cfRule type="containsText" dxfId="1122" priority="888" operator="containsText" text="False">
      <formula>NOT(ISERROR(SEARCH("False",L223)))</formula>
    </cfRule>
    <cfRule type="containsText" dxfId="1121" priority="889" operator="containsText" text="Continue to Column M">
      <formula>NOT(ISERROR(SEARCH("Continue to Column M",L223)))</formula>
    </cfRule>
    <cfRule type="containsText" dxfId="1120" priority="890" operator="containsText" text="Switch to">
      <formula>NOT(ISERROR(SEARCH("Switch to",L223)))</formula>
    </cfRule>
  </conditionalFormatting>
  <conditionalFormatting sqref="L224:L227">
    <cfRule type="containsText" dxfId="1119" priority="3282" operator="containsText" text="False">
      <formula>NOT(ISERROR(SEARCH("False",L224)))</formula>
    </cfRule>
    <cfRule type="containsText" dxfId="1118" priority="3283" operator="containsText" text="Continue to Column M">
      <formula>NOT(ISERROR(SEARCH("Continue to Column M",L224)))</formula>
    </cfRule>
    <cfRule type="containsText" dxfId="1117" priority="3284" operator="containsText" text="Switch to">
      <formula>NOT(ISERROR(SEARCH("Switch to",L224)))</formula>
    </cfRule>
  </conditionalFormatting>
  <conditionalFormatting sqref="L231">
    <cfRule type="containsText" dxfId="1116" priority="882" operator="containsText" text="Switch to">
      <formula>NOT(ISERROR(SEARCH("Switch to",L231)))</formula>
    </cfRule>
    <cfRule type="containsText" dxfId="1115" priority="881" operator="containsText" text="Continue to Column M">
      <formula>NOT(ISERROR(SEARCH("Continue to Column M",L231)))</formula>
    </cfRule>
    <cfRule type="containsText" dxfId="1114" priority="880" operator="containsText" text="False">
      <formula>NOT(ISERROR(SEARCH("False",L231)))</formula>
    </cfRule>
  </conditionalFormatting>
  <conditionalFormatting sqref="L232:L235">
    <cfRule type="containsText" dxfId="1113" priority="3264" operator="containsText" text="Switch to">
      <formula>NOT(ISERROR(SEARCH("Switch to",L232)))</formula>
    </cfRule>
    <cfRule type="containsText" dxfId="1112" priority="3262" operator="containsText" text="False">
      <formula>NOT(ISERROR(SEARCH("False",L232)))</formula>
    </cfRule>
    <cfRule type="containsText" dxfId="1111" priority="3263" operator="containsText" text="Continue to Column M">
      <formula>NOT(ISERROR(SEARCH("Continue to Column M",L232)))</formula>
    </cfRule>
  </conditionalFormatting>
  <conditionalFormatting sqref="L239">
    <cfRule type="containsText" dxfId="1110" priority="872" operator="containsText" text="False">
      <formula>NOT(ISERROR(SEARCH("False",L239)))</formula>
    </cfRule>
    <cfRule type="containsText" dxfId="1109" priority="873" operator="containsText" text="Continue to Column M">
      <formula>NOT(ISERROR(SEARCH("Continue to Column M",L239)))</formula>
    </cfRule>
    <cfRule type="containsText" dxfId="1108" priority="874" operator="containsText" text="Switch to">
      <formula>NOT(ISERROR(SEARCH("Switch to",L239)))</formula>
    </cfRule>
  </conditionalFormatting>
  <conditionalFormatting sqref="L240:L243">
    <cfRule type="containsText" dxfId="1107" priority="3242" operator="containsText" text="False">
      <formula>NOT(ISERROR(SEARCH("False",L240)))</formula>
    </cfRule>
    <cfRule type="containsText" dxfId="1106" priority="3243" operator="containsText" text="Continue to Column M">
      <formula>NOT(ISERROR(SEARCH("Continue to Column M",L240)))</formula>
    </cfRule>
    <cfRule type="containsText" dxfId="1105" priority="3244" operator="containsText" text="Switch to">
      <formula>NOT(ISERROR(SEARCH("Switch to",L240)))</formula>
    </cfRule>
  </conditionalFormatting>
  <conditionalFormatting sqref="L247">
    <cfRule type="containsText" dxfId="1104" priority="864" operator="containsText" text="False">
      <formula>NOT(ISERROR(SEARCH("False",L247)))</formula>
    </cfRule>
    <cfRule type="containsText" dxfId="1103" priority="865" operator="containsText" text="Continue to Column M">
      <formula>NOT(ISERROR(SEARCH("Continue to Column M",L247)))</formula>
    </cfRule>
    <cfRule type="containsText" dxfId="1102" priority="866" operator="containsText" text="Switch to">
      <formula>NOT(ISERROR(SEARCH("Switch to",L247)))</formula>
    </cfRule>
  </conditionalFormatting>
  <conditionalFormatting sqref="L248:L251">
    <cfRule type="containsText" dxfId="1101" priority="3222" operator="containsText" text="False">
      <formula>NOT(ISERROR(SEARCH("False",L248)))</formula>
    </cfRule>
    <cfRule type="containsText" dxfId="1100" priority="3223" operator="containsText" text="Continue to Column M">
      <formula>NOT(ISERROR(SEARCH("Continue to Column M",L248)))</formula>
    </cfRule>
    <cfRule type="containsText" dxfId="1099" priority="3224" operator="containsText" text="Switch to">
      <formula>NOT(ISERROR(SEARCH("Switch to",L248)))</formula>
    </cfRule>
  </conditionalFormatting>
  <conditionalFormatting sqref="M15:M19">
    <cfRule type="expression" dxfId="1098" priority="17499">
      <formula>K15="Five yearly time-step"</formula>
    </cfRule>
  </conditionalFormatting>
  <conditionalFormatting sqref="M23">
    <cfRule type="expression" dxfId="1097" priority="355">
      <formula>K23="Five yearly time-step"</formula>
    </cfRule>
  </conditionalFormatting>
  <conditionalFormatting sqref="M24">
    <cfRule type="expression" dxfId="1095" priority="16188">
      <formula>K24="Five yearly time-step"</formula>
    </cfRule>
  </conditionalFormatting>
  <conditionalFormatting sqref="M25:M27">
    <cfRule type="expression" dxfId="1094" priority="3214">
      <formula>K25="Five yearly time-step"</formula>
    </cfRule>
  </conditionalFormatting>
  <conditionalFormatting sqref="M31:M35">
    <cfRule type="expression" dxfId="1092" priority="371">
      <formula>K31="Five yearly time-step"</formula>
    </cfRule>
  </conditionalFormatting>
  <conditionalFormatting sqref="M39:M43">
    <cfRule type="expression" dxfId="1090" priority="387">
      <formula>K39="Five yearly time-step"</formula>
    </cfRule>
  </conditionalFormatting>
  <conditionalFormatting sqref="M47:M51">
    <cfRule type="expression" dxfId="1088" priority="403">
      <formula>K47="Five yearly time-step"</formula>
    </cfRule>
  </conditionalFormatting>
  <conditionalFormatting sqref="M55:M59">
    <cfRule type="expression" dxfId="1086" priority="419">
      <formula>K55="Five yearly time-step"</formula>
    </cfRule>
  </conditionalFormatting>
  <conditionalFormatting sqref="M63:M67">
    <cfRule type="expression" dxfId="1084" priority="435">
      <formula>K63="Five yearly time-step"</formula>
    </cfRule>
  </conditionalFormatting>
  <conditionalFormatting sqref="M71:M75">
    <cfRule type="expression" dxfId="1082" priority="451">
      <formula>K71="Five yearly time-step"</formula>
    </cfRule>
  </conditionalFormatting>
  <conditionalFormatting sqref="M79:M83">
    <cfRule type="expression" dxfId="1080" priority="467">
      <formula>K79="Five yearly time-step"</formula>
    </cfRule>
  </conditionalFormatting>
  <conditionalFormatting sqref="M87:M91">
    <cfRule type="expression" dxfId="1078" priority="483">
      <formula>K87="Five yearly time-step"</formula>
    </cfRule>
  </conditionalFormatting>
  <conditionalFormatting sqref="M95:M99">
    <cfRule type="expression" dxfId="1076" priority="499">
      <formula>K95="Five yearly time-step"</formula>
    </cfRule>
  </conditionalFormatting>
  <conditionalFormatting sqref="M103:M107">
    <cfRule type="expression" dxfId="1074" priority="515">
      <formula>K103="Five yearly time-step"</formula>
    </cfRule>
  </conditionalFormatting>
  <conditionalFormatting sqref="M111">
    <cfRule type="expression" dxfId="1072" priority="531">
      <formula>K111="Five yearly time-step"</formula>
    </cfRule>
  </conditionalFormatting>
  <conditionalFormatting sqref="M112:M115">
    <cfRule type="expression" dxfId="1071" priority="5753">
      <formula>K112="Five yearly time-step"</formula>
    </cfRule>
  </conditionalFormatting>
  <conditionalFormatting sqref="M119:M123">
    <cfRule type="expression" dxfId="1069" priority="547">
      <formula>K119="Five yearly time-step"</formula>
    </cfRule>
  </conditionalFormatting>
  <conditionalFormatting sqref="M127:M131">
    <cfRule type="expression" dxfId="1067" priority="563">
      <formula>K127="Five yearly time-step"</formula>
    </cfRule>
  </conditionalFormatting>
  <conditionalFormatting sqref="M135:M139">
    <cfRule type="expression" dxfId="1065" priority="641">
      <formula>K135="Five yearly time-step"</formula>
    </cfRule>
  </conditionalFormatting>
  <conditionalFormatting sqref="M143:M147">
    <cfRule type="expression" dxfId="1063" priority="339">
      <formula>K143="Five yearly time-step"</formula>
    </cfRule>
  </conditionalFormatting>
  <conditionalFormatting sqref="M151:M155">
    <cfRule type="expression" dxfId="1061" priority="323">
      <formula>K151="Five yearly time-step"</formula>
    </cfRule>
  </conditionalFormatting>
  <conditionalFormatting sqref="M159:M163">
    <cfRule type="expression" dxfId="1059" priority="307">
      <formula>K159="Five yearly time-step"</formula>
    </cfRule>
  </conditionalFormatting>
  <conditionalFormatting sqref="M167:M171">
    <cfRule type="expression" dxfId="1057" priority="291">
      <formula>K167="Five yearly time-step"</formula>
    </cfRule>
  </conditionalFormatting>
  <conditionalFormatting sqref="M175:M179">
    <cfRule type="expression" dxfId="1055" priority="275">
      <formula>K175="Five yearly time-step"</formula>
    </cfRule>
  </conditionalFormatting>
  <conditionalFormatting sqref="M183:M187">
    <cfRule type="expression" dxfId="1053" priority="259">
      <formula>K183="Five yearly time-step"</formula>
    </cfRule>
  </conditionalFormatting>
  <conditionalFormatting sqref="M191:M195">
    <cfRule type="expression" dxfId="1051" priority="243">
      <formula>K191="Five yearly time-step"</formula>
    </cfRule>
  </conditionalFormatting>
  <conditionalFormatting sqref="M199:M203">
    <cfRule type="expression" dxfId="1049" priority="227">
      <formula>K199="Five yearly time-step"</formula>
    </cfRule>
  </conditionalFormatting>
  <conditionalFormatting sqref="M207:M211">
    <cfRule type="expression" dxfId="1047" priority="211">
      <formula>K207="Five yearly time-step"</formula>
    </cfRule>
  </conditionalFormatting>
  <conditionalFormatting sqref="M215:M219">
    <cfRule type="expression" dxfId="1045" priority="195">
      <formula>K215="Five yearly time-step"</formula>
    </cfRule>
  </conditionalFormatting>
  <conditionalFormatting sqref="M223:M227">
    <cfRule type="expression" dxfId="1043" priority="179">
      <formula>K223="Five yearly time-step"</formula>
    </cfRule>
  </conditionalFormatting>
  <conditionalFormatting sqref="M231:M235">
    <cfRule type="expression" dxfId="1041" priority="163">
      <formula>K231="Five yearly time-step"</formula>
    </cfRule>
  </conditionalFormatting>
  <conditionalFormatting sqref="M239:M243">
    <cfRule type="expression" dxfId="1039" priority="147">
      <formula>K239="Five yearly time-step"</formula>
    </cfRule>
  </conditionalFormatting>
  <conditionalFormatting sqref="M247:M251">
    <cfRule type="expression" dxfId="1037" priority="131">
      <formula>K247="Five yearly time-step"</formula>
    </cfRule>
  </conditionalFormatting>
  <conditionalFormatting sqref="N15:N19">
    <cfRule type="expression" dxfId="1036" priority="17498">
      <formula>K15="Five yearly time-step"</formula>
    </cfRule>
  </conditionalFormatting>
  <conditionalFormatting sqref="N23">
    <cfRule type="expression" dxfId="1035" priority="352">
      <formula>K23="Five yearly time-step"</formula>
    </cfRule>
  </conditionalFormatting>
  <conditionalFormatting sqref="N24">
    <cfRule type="expression" dxfId="1033" priority="16187">
      <formula>K24="Five yearly time-step"</formula>
    </cfRule>
  </conditionalFormatting>
  <conditionalFormatting sqref="N25:N27">
    <cfRule type="expression" dxfId="1032" priority="3208">
      <formula>K25="Five yearly time-step"</formula>
    </cfRule>
  </conditionalFormatting>
  <conditionalFormatting sqref="N31:N35">
    <cfRule type="expression" dxfId="1030" priority="368">
      <formula>K31="Five yearly time-step"</formula>
    </cfRule>
  </conditionalFormatting>
  <conditionalFormatting sqref="N39:N43">
    <cfRule type="expression" dxfId="1028" priority="384">
      <formula>K39="Five yearly time-step"</formula>
    </cfRule>
  </conditionalFormatting>
  <conditionalFormatting sqref="N47:N51">
    <cfRule type="expression" dxfId="1026" priority="400">
      <formula>K47="Five yearly time-step"</formula>
    </cfRule>
  </conditionalFormatting>
  <conditionalFormatting sqref="N55:N59">
    <cfRule type="expression" dxfId="1024" priority="416">
      <formula>K55="Five yearly time-step"</formula>
    </cfRule>
  </conditionalFormatting>
  <conditionalFormatting sqref="N63:N67">
    <cfRule type="expression" dxfId="1022" priority="432">
      <formula>K63="Five yearly time-step"</formula>
    </cfRule>
  </conditionalFormatting>
  <conditionalFormatting sqref="N71:N75">
    <cfRule type="expression" dxfId="1020" priority="448">
      <formula>K71="Five yearly time-step"</formula>
    </cfRule>
  </conditionalFormatting>
  <conditionalFormatting sqref="N79:N83">
    <cfRule type="expression" dxfId="1018" priority="464">
      <formula>K79="Five yearly time-step"</formula>
    </cfRule>
  </conditionalFormatting>
  <conditionalFormatting sqref="N87:N91">
    <cfRule type="expression" dxfId="1016" priority="480">
      <formula>K87="Five yearly time-step"</formula>
    </cfRule>
  </conditionalFormatting>
  <conditionalFormatting sqref="N95:N99">
    <cfRule type="expression" dxfId="1014" priority="496">
      <formula>K95="Five yearly time-step"</formula>
    </cfRule>
  </conditionalFormatting>
  <conditionalFormatting sqref="N103:N107">
    <cfRule type="expression" dxfId="1012" priority="512">
      <formula>K103="Five yearly time-step"</formula>
    </cfRule>
  </conditionalFormatting>
  <conditionalFormatting sqref="N111">
    <cfRule type="expression" dxfId="1011" priority="528">
      <formula>K111="Five yearly time-step"</formula>
    </cfRule>
  </conditionalFormatting>
  <conditionalFormatting sqref="N112:N115">
    <cfRule type="expression" dxfId="1009" priority="5752">
      <formula>K112="Five yearly time-step"</formula>
    </cfRule>
  </conditionalFormatting>
  <conditionalFormatting sqref="N119:N123">
    <cfRule type="expression" dxfId="1007" priority="544">
      <formula>K119="Five yearly time-step"</formula>
    </cfRule>
  </conditionalFormatting>
  <conditionalFormatting sqref="N127:N131">
    <cfRule type="expression" dxfId="1005" priority="560">
      <formula>K127="Five yearly time-step"</formula>
    </cfRule>
  </conditionalFormatting>
  <conditionalFormatting sqref="N135:N139">
    <cfRule type="expression" dxfId="1003" priority="638">
      <formula>K135="Five yearly time-step"</formula>
    </cfRule>
  </conditionalFormatting>
  <conditionalFormatting sqref="N143:N147">
    <cfRule type="expression" dxfId="1001" priority="336">
      <formula>K143="Five yearly time-step"</formula>
    </cfRule>
  </conditionalFormatting>
  <conditionalFormatting sqref="N151:N155">
    <cfRule type="expression" dxfId="999" priority="320">
      <formula>K151="Five yearly time-step"</formula>
    </cfRule>
  </conditionalFormatting>
  <conditionalFormatting sqref="N159:N163">
    <cfRule type="expression" dxfId="997" priority="304">
      <formula>K159="Five yearly time-step"</formula>
    </cfRule>
  </conditionalFormatting>
  <conditionalFormatting sqref="N167:N171">
    <cfRule type="expression" dxfId="995" priority="288">
      <formula>K167="Five yearly time-step"</formula>
    </cfRule>
  </conditionalFormatting>
  <conditionalFormatting sqref="N175:N179">
    <cfRule type="expression" dxfId="993" priority="272">
      <formula>K175="Five yearly time-step"</formula>
    </cfRule>
  </conditionalFormatting>
  <conditionalFormatting sqref="N183:N187">
    <cfRule type="expression" dxfId="991" priority="256">
      <formula>K183="Five yearly time-step"</formula>
    </cfRule>
  </conditionalFormatting>
  <conditionalFormatting sqref="N191:N195">
    <cfRule type="expression" dxfId="989" priority="240">
      <formula>K191="Five yearly time-step"</formula>
    </cfRule>
  </conditionalFormatting>
  <conditionalFormatting sqref="N199:N203">
    <cfRule type="expression" dxfId="987" priority="224">
      <formula>K199="Five yearly time-step"</formula>
    </cfRule>
  </conditionalFormatting>
  <conditionalFormatting sqref="N207:N211">
    <cfRule type="expression" dxfId="985" priority="208">
      <formula>K207="Five yearly time-step"</formula>
    </cfRule>
  </conditionalFormatting>
  <conditionalFormatting sqref="N215:N219">
    <cfRule type="expression" dxfId="983" priority="192">
      <formula>K215="Five yearly time-step"</formula>
    </cfRule>
  </conditionalFormatting>
  <conditionalFormatting sqref="N223:N227">
    <cfRule type="expression" dxfId="981" priority="176">
      <formula>K223="Five yearly time-step"</formula>
    </cfRule>
  </conditionalFormatting>
  <conditionalFormatting sqref="N231:N235">
    <cfRule type="expression" dxfId="979" priority="160">
      <formula>K231="Five yearly time-step"</formula>
    </cfRule>
  </conditionalFormatting>
  <conditionalFormatting sqref="N239:N243">
    <cfRule type="expression" dxfId="977" priority="144">
      <formula>K239="Five yearly time-step"</formula>
    </cfRule>
  </conditionalFormatting>
  <conditionalFormatting sqref="N247:N251">
    <cfRule type="expression" dxfId="975" priority="128">
      <formula>K247="Five yearly time-step"</formula>
    </cfRule>
  </conditionalFormatting>
  <conditionalFormatting sqref="O15:O19">
    <cfRule type="expression" dxfId="974" priority="17495">
      <formula>K15="Five yearly time-step"</formula>
    </cfRule>
  </conditionalFormatting>
  <conditionalFormatting sqref="O23">
    <cfRule type="expression" dxfId="973" priority="351">
      <formula>K23="Five yearly time-step"</formula>
    </cfRule>
  </conditionalFormatting>
  <conditionalFormatting sqref="O24">
    <cfRule type="expression" dxfId="971" priority="16186">
      <formula>K24="Five yearly time-step"</formula>
    </cfRule>
  </conditionalFormatting>
  <conditionalFormatting sqref="O25:O27">
    <cfRule type="expression" dxfId="969" priority="3202">
      <formula>K25="Five yearly time-step"</formula>
    </cfRule>
  </conditionalFormatting>
  <conditionalFormatting sqref="O31:O35">
    <cfRule type="expression" dxfId="968" priority="367">
      <formula>K31="Five yearly time-step"</formula>
    </cfRule>
  </conditionalFormatting>
  <conditionalFormatting sqref="O39:O43">
    <cfRule type="expression" dxfId="966" priority="383">
      <formula>K39="Five yearly time-step"</formula>
    </cfRule>
  </conditionalFormatting>
  <conditionalFormatting sqref="O47:O51">
    <cfRule type="expression" dxfId="964" priority="399">
      <formula>K47="Five yearly time-step"</formula>
    </cfRule>
  </conditionalFormatting>
  <conditionalFormatting sqref="O55:O59">
    <cfRule type="expression" dxfId="962" priority="415">
      <formula>K55="Five yearly time-step"</formula>
    </cfRule>
  </conditionalFormatting>
  <conditionalFormatting sqref="O63:O67">
    <cfRule type="expression" dxfId="960" priority="431">
      <formula>K63="Five yearly time-step"</formula>
    </cfRule>
  </conditionalFormatting>
  <conditionalFormatting sqref="O71:O75">
    <cfRule type="expression" dxfId="957" priority="447">
      <formula>K71="Five yearly time-step"</formula>
    </cfRule>
  </conditionalFormatting>
  <conditionalFormatting sqref="O79:O83">
    <cfRule type="expression" dxfId="955" priority="463">
      <formula>K79="Five yearly time-step"</formula>
    </cfRule>
  </conditionalFormatting>
  <conditionalFormatting sqref="O87:O91">
    <cfRule type="expression" dxfId="953" priority="479">
      <formula>K87="Five yearly time-step"</formula>
    </cfRule>
  </conditionalFormatting>
  <conditionalFormatting sqref="O95:O99">
    <cfRule type="expression" dxfId="951" priority="495">
      <formula>K95="Five yearly time-step"</formula>
    </cfRule>
  </conditionalFormatting>
  <conditionalFormatting sqref="O103:O107">
    <cfRule type="expression" dxfId="950" priority="511">
      <formula>K103="Five yearly time-step"</formula>
    </cfRule>
  </conditionalFormatting>
  <conditionalFormatting sqref="O111:O115">
    <cfRule type="expression" dxfId="948" priority="527">
      <formula>K111="Five yearly time-step"</formula>
    </cfRule>
  </conditionalFormatting>
  <conditionalFormatting sqref="O119:O123">
    <cfRule type="expression" dxfId="945" priority="543">
      <formula>K119="Five yearly time-step"</formula>
    </cfRule>
  </conditionalFormatting>
  <conditionalFormatting sqref="O127:O131">
    <cfRule type="expression" dxfId="944" priority="559">
      <formula>K127="Five yearly time-step"</formula>
    </cfRule>
  </conditionalFormatting>
  <conditionalFormatting sqref="O135:O139">
    <cfRule type="expression" dxfId="941" priority="637">
      <formula>K135="Five yearly time-step"</formula>
    </cfRule>
  </conditionalFormatting>
  <conditionalFormatting sqref="O143:O147">
    <cfRule type="expression" dxfId="939" priority="335">
      <formula>K143="Five yearly time-step"</formula>
    </cfRule>
  </conditionalFormatting>
  <conditionalFormatting sqref="O151:O155">
    <cfRule type="expression" dxfId="937" priority="319">
      <formula>K151="Five yearly time-step"</formula>
    </cfRule>
  </conditionalFormatting>
  <conditionalFormatting sqref="O159:O163">
    <cfRule type="expression" dxfId="935" priority="303">
      <formula>K159="Five yearly time-step"</formula>
    </cfRule>
  </conditionalFormatting>
  <conditionalFormatting sqref="O167:O171">
    <cfRule type="expression" dxfId="933" priority="287">
      <formula>K167="Five yearly time-step"</formula>
    </cfRule>
  </conditionalFormatting>
  <conditionalFormatting sqref="O175:O179">
    <cfRule type="expression" dxfId="932" priority="271">
      <formula>K175="Five yearly time-step"</formula>
    </cfRule>
  </conditionalFormatting>
  <conditionalFormatting sqref="O183:O187">
    <cfRule type="expression" dxfId="929" priority="255">
      <formula>K183="Five yearly time-step"</formula>
    </cfRule>
  </conditionalFormatting>
  <conditionalFormatting sqref="O191:O195">
    <cfRule type="expression" dxfId="927" priority="239">
      <formula>K191="Five yearly time-step"</formula>
    </cfRule>
  </conditionalFormatting>
  <conditionalFormatting sqref="O199:O203">
    <cfRule type="expression" dxfId="925" priority="223">
      <formula>K199="Five yearly time-step"</formula>
    </cfRule>
  </conditionalFormatting>
  <conditionalFormatting sqref="O207:O211">
    <cfRule type="expression" dxfId="923" priority="207">
      <formula>K207="Five yearly time-step"</formula>
    </cfRule>
  </conditionalFormatting>
  <conditionalFormatting sqref="O215:O219">
    <cfRule type="expression" dxfId="921" priority="191">
      <formula>K215="Five yearly time-step"</formula>
    </cfRule>
  </conditionalFormatting>
  <conditionalFormatting sqref="O223:O227">
    <cfRule type="expression" dxfId="919" priority="175">
      <formula>K223="Five yearly time-step"</formula>
    </cfRule>
  </conditionalFormatting>
  <conditionalFormatting sqref="O231:O235">
    <cfRule type="expression" dxfId="917" priority="159">
      <formula>K231="Five yearly time-step"</formula>
    </cfRule>
  </conditionalFormatting>
  <conditionalFormatting sqref="O239:O243">
    <cfRule type="expression" dxfId="916" priority="143">
      <formula>K239="Five yearly time-step"</formula>
    </cfRule>
  </conditionalFormatting>
  <conditionalFormatting sqref="O247:O251">
    <cfRule type="expression" dxfId="913" priority="127">
      <formula>K247="Five yearly time-step"</formula>
    </cfRule>
  </conditionalFormatting>
  <conditionalFormatting sqref="P15:P19">
    <cfRule type="expression" dxfId="912" priority="17492">
      <formula>K15="Choose option"</formula>
    </cfRule>
    <cfRule type="expression" dxfId="911" priority="17494">
      <formula>$K15="Five yearly time-step"</formula>
    </cfRule>
  </conditionalFormatting>
  <conditionalFormatting sqref="P23">
    <cfRule type="expression" dxfId="909" priority="342">
      <formula>K23="Choose option"</formula>
    </cfRule>
    <cfRule type="expression" dxfId="908" priority="343">
      <formula>$K23="Five yearly time-step"</formula>
    </cfRule>
    <cfRule type="expression" dxfId="907" priority="345">
      <formula>$K23="Five yearly time-step"</formula>
    </cfRule>
    <cfRule type="expression" dxfId="906" priority="346">
      <formula>K23="Choose option"</formula>
    </cfRule>
    <cfRule type="expression" dxfId="905" priority="347">
      <formula>$K23="Five yearly time-step"</formula>
    </cfRule>
    <cfRule type="expression" dxfId="904" priority="348">
      <formula>K23="Choose option"</formula>
    </cfRule>
    <cfRule type="expression" dxfId="903" priority="349">
      <formula>$K23="Five yearly time-step"</formula>
    </cfRule>
    <cfRule type="expression" dxfId="902" priority="344">
      <formula>K23="Choose option"</formula>
    </cfRule>
  </conditionalFormatting>
  <conditionalFormatting sqref="P24">
    <cfRule type="expression" dxfId="901" priority="16184">
      <formula>K24="Choose option"</formula>
    </cfRule>
    <cfRule type="expression" dxfId="900" priority="16185">
      <formula>$K24="Five yearly time-step"</formula>
    </cfRule>
  </conditionalFormatting>
  <conditionalFormatting sqref="P25">
    <cfRule type="expression" dxfId="899" priority="1466">
      <formula>$K25="Five yearly time-step"</formula>
    </cfRule>
    <cfRule type="expression" dxfId="898" priority="1465">
      <formula>K25="Choose option"</formula>
    </cfRule>
  </conditionalFormatting>
  <conditionalFormatting sqref="P25:P26">
    <cfRule type="expression" dxfId="897" priority="1459">
      <formula>K25="Choose option"</formula>
    </cfRule>
    <cfRule type="expression" dxfId="896" priority="1460">
      <formula>$K25="Five yearly time-step"</formula>
    </cfRule>
  </conditionalFormatting>
  <conditionalFormatting sqref="P25:P27">
    <cfRule type="expression" dxfId="895" priority="2544">
      <formula>K25="Choose option"</formula>
    </cfRule>
    <cfRule type="expression" dxfId="894" priority="2545">
      <formula>$K25="Five yearly time-step"</formula>
    </cfRule>
    <cfRule type="expression" dxfId="893" priority="1446">
      <formula>J25="Choose option"</formula>
    </cfRule>
  </conditionalFormatting>
  <conditionalFormatting sqref="P26">
    <cfRule type="expression" dxfId="891" priority="1458">
      <formula>$K26="Five yearly time-step"</formula>
    </cfRule>
    <cfRule type="expression" dxfId="890" priority="1457">
      <formula>K26="Choose option"</formula>
    </cfRule>
  </conditionalFormatting>
  <conditionalFormatting sqref="P26:P27">
    <cfRule type="expression" dxfId="889" priority="1452">
      <formula>$K26="Five yearly time-step"</formula>
    </cfRule>
    <cfRule type="expression" dxfId="888" priority="1451">
      <formula>K26="Choose option"</formula>
    </cfRule>
  </conditionalFormatting>
  <conditionalFormatting sqref="P27">
    <cfRule type="expression" dxfId="887" priority="1447">
      <formula>K27="Choose option"</formula>
    </cfRule>
    <cfRule type="expression" dxfId="886" priority="1450">
      <formula>$K27="Five yearly time-step"</formula>
    </cfRule>
    <cfRule type="expression" dxfId="885" priority="1449">
      <formula>K27="Choose option"</formula>
    </cfRule>
    <cfRule type="expression" dxfId="884" priority="1448">
      <formula>$K27="Five yearly time-step"</formula>
    </cfRule>
  </conditionalFormatting>
  <conditionalFormatting sqref="P31">
    <cfRule type="expression" dxfId="883" priority="362">
      <formula>K31="Choose option"</formula>
    </cfRule>
    <cfRule type="expression" dxfId="882" priority="360">
      <formula>K31="Choose option"</formula>
    </cfRule>
    <cfRule type="expression" dxfId="881" priority="363">
      <formula>$K31="Five yearly time-step"</formula>
    </cfRule>
    <cfRule type="expression" dxfId="880" priority="359">
      <formula>$K31="Five yearly time-step"</formula>
    </cfRule>
    <cfRule type="expression" dxfId="879" priority="364">
      <formula>K31="Choose option"</formula>
    </cfRule>
    <cfRule type="expression" dxfId="878" priority="365">
      <formula>$K31="Five yearly time-step"</formula>
    </cfRule>
    <cfRule type="expression" dxfId="877" priority="361">
      <formula>$K31="Five yearly time-step"</formula>
    </cfRule>
    <cfRule type="expression" dxfId="876" priority="358">
      <formula>K31="Choose option"</formula>
    </cfRule>
  </conditionalFormatting>
  <conditionalFormatting sqref="P32:P35">
    <cfRule type="expression" dxfId="874" priority="2521">
      <formula>$K32="Five yearly time-step"</formula>
    </cfRule>
    <cfRule type="expression" dxfId="873" priority="1444">
      <formula>$K32="Five yearly time-step"</formula>
    </cfRule>
    <cfRule type="expression" dxfId="872" priority="2520">
      <formula>K32="Choose option"</formula>
    </cfRule>
    <cfRule type="expression" dxfId="871" priority="1443">
      <formula>K32="Choose option"</formula>
    </cfRule>
  </conditionalFormatting>
  <conditionalFormatting sqref="P33:P35">
    <cfRule type="expression" dxfId="870" priority="1434">
      <formula>K33="Choose option"</formula>
    </cfRule>
    <cfRule type="expression" dxfId="869" priority="1435">
      <formula>$K33="Five yearly time-step"</formula>
    </cfRule>
  </conditionalFormatting>
  <conditionalFormatting sqref="P39">
    <cfRule type="expression" dxfId="868" priority="379">
      <formula>$K39="Five yearly time-step"</formula>
    </cfRule>
    <cfRule type="expression" dxfId="867" priority="381">
      <formula>$K39="Five yearly time-step"</formula>
    </cfRule>
    <cfRule type="expression" dxfId="866" priority="380">
      <formula>K39="Choose option"</formula>
    </cfRule>
    <cfRule type="expression" dxfId="865" priority="378">
      <formula>K39="Choose option"</formula>
    </cfRule>
    <cfRule type="expression" dxfId="864" priority="376">
      <formula>K39="Choose option"</formula>
    </cfRule>
    <cfRule type="expression" dxfId="863" priority="377">
      <formula>$K39="Five yearly time-step"</formula>
    </cfRule>
    <cfRule type="expression" dxfId="862" priority="375">
      <formula>$K39="Five yearly time-step"</formula>
    </cfRule>
    <cfRule type="expression" dxfId="861" priority="374">
      <formula>K39="Choose option"</formula>
    </cfRule>
  </conditionalFormatting>
  <conditionalFormatting sqref="P40">
    <cfRule type="expression" dxfId="859" priority="1431">
      <formula>K40="Choose option"</formula>
    </cfRule>
    <cfRule type="expression" dxfId="858" priority="1432">
      <formula>$K40="Five yearly time-step"</formula>
    </cfRule>
  </conditionalFormatting>
  <conditionalFormatting sqref="P40:P41">
    <cfRule type="expression" dxfId="857" priority="1426">
      <formula>K40="Choose option"</formula>
    </cfRule>
    <cfRule type="expression" dxfId="856" priority="1427">
      <formula>$K40="Five yearly time-step"</formula>
    </cfRule>
  </conditionalFormatting>
  <conditionalFormatting sqref="P40:P43">
    <cfRule type="expression" dxfId="855" priority="2508">
      <formula>K40="Choose option"</formula>
    </cfRule>
    <cfRule type="expression" dxfId="854" priority="2509">
      <formula>$K40="Five yearly time-step"</formula>
    </cfRule>
  </conditionalFormatting>
  <conditionalFormatting sqref="P41:P42">
    <cfRule type="expression" dxfId="853" priority="1422">
      <formula>$K41="Five yearly time-step"</formula>
    </cfRule>
    <cfRule type="expression" dxfId="852" priority="1421">
      <formula>K41="Choose option"</formula>
    </cfRule>
  </conditionalFormatting>
  <conditionalFormatting sqref="P42:P43">
    <cfRule type="expression" dxfId="851" priority="1416">
      <formula>K42="Choose option"</formula>
    </cfRule>
    <cfRule type="expression" dxfId="850" priority="1417">
      <formula>$K42="Five yearly time-step"</formula>
    </cfRule>
  </conditionalFormatting>
  <conditionalFormatting sqref="P43">
    <cfRule type="expression" dxfId="849" priority="1414">
      <formula>K43="Choose option"</formula>
    </cfRule>
    <cfRule type="expression" dxfId="848" priority="1415">
      <formula>$K43="Five yearly time-step"</formula>
    </cfRule>
  </conditionalFormatting>
  <conditionalFormatting sqref="P47">
    <cfRule type="expression" dxfId="847" priority="391">
      <formula>$K47="Five yearly time-step"</formula>
    </cfRule>
    <cfRule type="expression" dxfId="846" priority="392">
      <formula>K47="Choose option"</formula>
    </cfRule>
    <cfRule type="expression" dxfId="845" priority="393">
      <formula>$K47="Five yearly time-step"</formula>
    </cfRule>
    <cfRule type="expression" dxfId="844" priority="394">
      <formula>K47="Choose option"</formula>
    </cfRule>
    <cfRule type="expression" dxfId="843" priority="395">
      <formula>$K47="Five yearly time-step"</formula>
    </cfRule>
    <cfRule type="expression" dxfId="842" priority="396">
      <formula>K47="Choose option"</formula>
    </cfRule>
    <cfRule type="expression" dxfId="841" priority="397">
      <formula>$K47="Five yearly time-step"</formula>
    </cfRule>
    <cfRule type="expression" dxfId="840" priority="390">
      <formula>K47="Choose option"</formula>
    </cfRule>
  </conditionalFormatting>
  <conditionalFormatting sqref="P48:P51">
    <cfRule type="expression" dxfId="838" priority="1412">
      <formula>$K48="Five yearly time-step"</formula>
    </cfRule>
    <cfRule type="expression" dxfId="837" priority="2496">
      <formula>K48="Choose option"</formula>
    </cfRule>
    <cfRule type="expression" dxfId="836" priority="2497">
      <formula>$K48="Five yearly time-step"</formula>
    </cfRule>
    <cfRule type="expression" dxfId="835" priority="1410">
      <formula>$K48="Five yearly time-step"</formula>
    </cfRule>
    <cfRule type="expression" dxfId="834" priority="1409">
      <formula>K48="Choose option"</formula>
    </cfRule>
    <cfRule type="expression" dxfId="833" priority="1411">
      <formula>K48="Choose option"</formula>
    </cfRule>
  </conditionalFormatting>
  <conditionalFormatting sqref="P55">
    <cfRule type="expression" dxfId="832" priority="406">
      <formula>K55="Choose option"</formula>
    </cfRule>
    <cfRule type="expression" dxfId="831" priority="413">
      <formula>$K55="Five yearly time-step"</formula>
    </cfRule>
    <cfRule type="expression" dxfId="830" priority="412">
      <formula>K55="Choose option"</formula>
    </cfRule>
    <cfRule type="expression" dxfId="829" priority="411">
      <formula>$K55="Five yearly time-step"</formula>
    </cfRule>
    <cfRule type="expression" dxfId="828" priority="410">
      <formula>K55="Choose option"</formula>
    </cfRule>
    <cfRule type="expression" dxfId="827" priority="409">
      <formula>$K55="Five yearly time-step"</formula>
    </cfRule>
    <cfRule type="expression" dxfId="826" priority="407">
      <formula>$K55="Five yearly time-step"</formula>
    </cfRule>
    <cfRule type="expression" dxfId="825" priority="408">
      <formula>K55="Choose option"</formula>
    </cfRule>
  </conditionalFormatting>
  <conditionalFormatting sqref="P56:P59">
    <cfRule type="expression" dxfId="823" priority="1400">
      <formula>K56="Choose option"</formula>
    </cfRule>
    <cfRule type="expression" dxfId="822" priority="1399">
      <formula>$K56="Five yearly time-step"</formula>
    </cfRule>
    <cfRule type="expression" dxfId="821" priority="1398">
      <formula>K56="Choose option"</formula>
    </cfRule>
    <cfRule type="expression" dxfId="820" priority="1401">
      <formula>$K56="Five yearly time-step"</formula>
    </cfRule>
    <cfRule type="expression" dxfId="819" priority="1397">
      <formula>$K56="Five yearly time-step"</formula>
    </cfRule>
    <cfRule type="expression" dxfId="818" priority="2484">
      <formula>K56="Choose option"</formula>
    </cfRule>
    <cfRule type="expression" dxfId="817" priority="1396">
      <formula>K56="Choose option"</formula>
    </cfRule>
    <cfRule type="expression" dxfId="816" priority="2485">
      <formula>$K56="Five yearly time-step"</formula>
    </cfRule>
  </conditionalFormatting>
  <conditionalFormatting sqref="P63">
    <cfRule type="expression" dxfId="815" priority="422">
      <formula>K63="Choose option"</formula>
    </cfRule>
    <cfRule type="expression" dxfId="814" priority="424">
      <formula>K63="Choose option"</formula>
    </cfRule>
    <cfRule type="expression" dxfId="813" priority="425">
      <formula>$K63="Five yearly time-step"</formula>
    </cfRule>
    <cfRule type="expression" dxfId="812" priority="429">
      <formula>$K63="Five yearly time-step"</formula>
    </cfRule>
    <cfRule type="expression" dxfId="811" priority="428">
      <formula>K63="Choose option"</formula>
    </cfRule>
    <cfRule type="expression" dxfId="810" priority="427">
      <formula>$K63="Five yearly time-step"</formula>
    </cfRule>
    <cfRule type="expression" dxfId="809" priority="426">
      <formula>K63="Choose option"</formula>
    </cfRule>
    <cfRule type="expression" dxfId="808" priority="423">
      <formula>$K63="Five yearly time-step"</formula>
    </cfRule>
  </conditionalFormatting>
  <conditionalFormatting sqref="P64:P67">
    <cfRule type="expression" dxfId="806" priority="2472">
      <formula>K64="Choose option"</formula>
    </cfRule>
    <cfRule type="expression" dxfId="805" priority="1386">
      <formula>$K64="Five yearly time-step"</formula>
    </cfRule>
    <cfRule type="expression" dxfId="804" priority="1385">
      <formula>K64="Choose option"</formula>
    </cfRule>
    <cfRule type="expression" dxfId="803" priority="1384">
      <formula>$K64="Five yearly time-step"</formula>
    </cfRule>
    <cfRule type="expression" dxfId="802" priority="1383">
      <formula>K64="Choose option"</formula>
    </cfRule>
    <cfRule type="expression" dxfId="801" priority="2473">
      <formula>$K64="Five yearly time-step"</formula>
    </cfRule>
    <cfRule type="expression" dxfId="800" priority="1388">
      <formula>$K64="Five yearly time-step"</formula>
    </cfRule>
    <cfRule type="expression" dxfId="799" priority="1387">
      <formula>K64="Choose option"</formula>
    </cfRule>
  </conditionalFormatting>
  <conditionalFormatting sqref="P71">
    <cfRule type="expression" dxfId="798" priority="445">
      <formula>$K71="Five yearly time-step"</formula>
    </cfRule>
    <cfRule type="expression" dxfId="797" priority="444">
      <formula>K71="Choose option"</formula>
    </cfRule>
    <cfRule type="expression" dxfId="796" priority="443">
      <formula>$K71="Five yearly time-step"</formula>
    </cfRule>
    <cfRule type="expression" dxfId="795" priority="442">
      <formula>K71="Choose option"</formula>
    </cfRule>
    <cfRule type="expression" dxfId="794" priority="441">
      <formula>$K71="Five yearly time-step"</formula>
    </cfRule>
    <cfRule type="expression" dxfId="793" priority="440">
      <formula>K71="Choose option"</formula>
    </cfRule>
    <cfRule type="expression" dxfId="792" priority="439">
      <formula>$K71="Five yearly time-step"</formula>
    </cfRule>
    <cfRule type="expression" dxfId="791" priority="438">
      <formula>K71="Choose option"</formula>
    </cfRule>
  </conditionalFormatting>
  <conditionalFormatting sqref="P72:P75">
    <cfRule type="expression" dxfId="789" priority="1373">
      <formula>$K72="Five yearly time-step"</formula>
    </cfRule>
    <cfRule type="expression" dxfId="788" priority="2461">
      <formula>$K72="Five yearly time-step"</formula>
    </cfRule>
    <cfRule type="expression" dxfId="787" priority="1374">
      <formula>K72="Choose option"</formula>
    </cfRule>
    <cfRule type="expression" dxfId="786" priority="1375">
      <formula>$K72="Five yearly time-step"</formula>
    </cfRule>
    <cfRule type="expression" dxfId="785" priority="2460">
      <formula>K72="Choose option"</formula>
    </cfRule>
    <cfRule type="expression" dxfId="784" priority="1370">
      <formula>K72="Choose option"</formula>
    </cfRule>
    <cfRule type="expression" dxfId="783" priority="1371">
      <formula>$K72="Five yearly time-step"</formula>
    </cfRule>
    <cfRule type="expression" dxfId="782" priority="1372">
      <formula>K72="Choose option"</formula>
    </cfRule>
  </conditionalFormatting>
  <conditionalFormatting sqref="P79">
    <cfRule type="expression" dxfId="781" priority="454">
      <formula>K79="Choose option"</formula>
    </cfRule>
    <cfRule type="expression" dxfId="780" priority="455">
      <formula>$K79="Five yearly time-step"</formula>
    </cfRule>
    <cfRule type="expression" dxfId="779" priority="456">
      <formula>K79="Choose option"</formula>
    </cfRule>
    <cfRule type="expression" dxfId="778" priority="457">
      <formula>$K79="Five yearly time-step"</formula>
    </cfRule>
    <cfRule type="expression" dxfId="777" priority="459">
      <formula>$K79="Five yearly time-step"</formula>
    </cfRule>
    <cfRule type="expression" dxfId="776" priority="460">
      <formula>K79="Choose option"</formula>
    </cfRule>
    <cfRule type="expression" dxfId="775" priority="461">
      <formula>$K79="Five yearly time-step"</formula>
    </cfRule>
    <cfRule type="expression" dxfId="774" priority="458">
      <formula>K79="Choose option"</formula>
    </cfRule>
  </conditionalFormatting>
  <conditionalFormatting sqref="P80:P83">
    <cfRule type="expression" dxfId="772" priority="1359">
      <formula>K80="Choose option"</formula>
    </cfRule>
    <cfRule type="expression" dxfId="771" priority="1358">
      <formula>$K80="Five yearly time-step"</formula>
    </cfRule>
    <cfRule type="expression" dxfId="770" priority="2448">
      <formula>K80="Choose option"</formula>
    </cfRule>
    <cfRule type="expression" dxfId="769" priority="1357">
      <formula>K80="Choose option"</formula>
    </cfRule>
    <cfRule type="expression" dxfId="768" priority="1361">
      <formula>K80="Choose option"</formula>
    </cfRule>
    <cfRule type="expression" dxfId="767" priority="2449">
      <formula>$K80="Five yearly time-step"</formula>
    </cfRule>
    <cfRule type="expression" dxfId="766" priority="1362">
      <formula>$K80="Five yearly time-step"</formula>
    </cfRule>
    <cfRule type="expression" dxfId="765" priority="1360">
      <formula>$K80="Five yearly time-step"</formula>
    </cfRule>
  </conditionalFormatting>
  <conditionalFormatting sqref="P87">
    <cfRule type="expression" dxfId="764" priority="476">
      <formula>K87="Choose option"</formula>
    </cfRule>
    <cfRule type="expression" dxfId="763" priority="477">
      <formula>$K87="Five yearly time-step"</formula>
    </cfRule>
    <cfRule type="expression" dxfId="762" priority="474">
      <formula>K87="Choose option"</formula>
    </cfRule>
    <cfRule type="expression" dxfId="761" priority="475">
      <formula>$K87="Five yearly time-step"</formula>
    </cfRule>
    <cfRule type="expression" dxfId="760" priority="472">
      <formula>K87="Choose option"</formula>
    </cfRule>
    <cfRule type="expression" dxfId="759" priority="471">
      <formula>$K87="Five yearly time-step"</formula>
    </cfRule>
    <cfRule type="expression" dxfId="758" priority="470">
      <formula>K87="Choose option"</formula>
    </cfRule>
    <cfRule type="expression" dxfId="757" priority="473">
      <formula>$K87="Five yearly time-step"</formula>
    </cfRule>
  </conditionalFormatting>
  <conditionalFormatting sqref="P88:P91">
    <cfRule type="expression" dxfId="755" priority="1346">
      <formula>K88="Choose option"</formula>
    </cfRule>
    <cfRule type="expression" dxfId="754" priority="1345">
      <formula>$K88="Five yearly time-step"</formula>
    </cfRule>
    <cfRule type="expression" dxfId="753" priority="1347">
      <formula>$K88="Five yearly time-step"</formula>
    </cfRule>
    <cfRule type="expression" dxfId="752" priority="1344">
      <formula>K88="Choose option"</formula>
    </cfRule>
    <cfRule type="expression" dxfId="751" priority="2437">
      <formula>$K88="Five yearly time-step"</formula>
    </cfRule>
    <cfRule type="expression" dxfId="750" priority="2436">
      <formula>K88="Choose option"</formula>
    </cfRule>
    <cfRule type="expression" dxfId="749" priority="1348">
      <formula>K88="Choose option"</formula>
    </cfRule>
    <cfRule type="expression" dxfId="748" priority="1349">
      <formula>$K88="Five yearly time-step"</formula>
    </cfRule>
  </conditionalFormatting>
  <conditionalFormatting sqref="P95">
    <cfRule type="expression" dxfId="747" priority="489">
      <formula>$K95="Five yearly time-step"</formula>
    </cfRule>
    <cfRule type="expression" dxfId="746" priority="488">
      <formula>K95="Choose option"</formula>
    </cfRule>
    <cfRule type="expression" dxfId="745" priority="487">
      <formula>$K95="Five yearly time-step"</formula>
    </cfRule>
    <cfRule type="expression" dxfId="744" priority="486">
      <formula>K95="Choose option"</formula>
    </cfRule>
    <cfRule type="expression" dxfId="743" priority="491">
      <formula>$K95="Five yearly time-step"</formula>
    </cfRule>
    <cfRule type="expression" dxfId="742" priority="493">
      <formula>$K95="Five yearly time-step"</formula>
    </cfRule>
    <cfRule type="expression" dxfId="741" priority="492">
      <formula>K95="Choose option"</formula>
    </cfRule>
    <cfRule type="expression" dxfId="740" priority="490">
      <formula>K95="Choose option"</formula>
    </cfRule>
  </conditionalFormatting>
  <conditionalFormatting sqref="P96:P99">
    <cfRule type="expression" dxfId="738" priority="1334">
      <formula>$K96="Five yearly time-step"</formula>
    </cfRule>
    <cfRule type="expression" dxfId="737" priority="1332">
      <formula>$K96="Five yearly time-step"</formula>
    </cfRule>
    <cfRule type="expression" dxfId="736" priority="1336">
      <formula>$K96="Five yearly time-step"</formula>
    </cfRule>
    <cfRule type="expression" dxfId="735" priority="2425">
      <formula>$K96="Five yearly time-step"</formula>
    </cfRule>
    <cfRule type="expression" dxfId="734" priority="1331">
      <formula>K96="Choose option"</formula>
    </cfRule>
    <cfRule type="expression" dxfId="733" priority="2424">
      <formula>K96="Choose option"</formula>
    </cfRule>
    <cfRule type="expression" dxfId="732" priority="1333">
      <formula>K96="Choose option"</formula>
    </cfRule>
    <cfRule type="expression" dxfId="731" priority="1335">
      <formula>K96="Choose option"</formula>
    </cfRule>
  </conditionalFormatting>
  <conditionalFormatting sqref="P103">
    <cfRule type="expression" dxfId="730" priority="505">
      <formula>$K103="Five yearly time-step"</formula>
    </cfRule>
    <cfRule type="expression" dxfId="729" priority="503">
      <formula>$K103="Five yearly time-step"</formula>
    </cfRule>
    <cfRule type="expression" dxfId="728" priority="509">
      <formula>$K103="Five yearly time-step"</formula>
    </cfRule>
    <cfRule type="expression" dxfId="727" priority="508">
      <formula>K103="Choose option"</formula>
    </cfRule>
    <cfRule type="expression" dxfId="726" priority="507">
      <formula>$K103="Five yearly time-step"</formula>
    </cfRule>
    <cfRule type="expression" dxfId="725" priority="506">
      <formula>K103="Choose option"</formula>
    </cfRule>
    <cfRule type="expression" dxfId="724" priority="504">
      <formula>K103="Choose option"</formula>
    </cfRule>
    <cfRule type="expression" dxfId="723" priority="502">
      <formula>K103="Choose option"</formula>
    </cfRule>
  </conditionalFormatting>
  <conditionalFormatting sqref="P104:P107">
    <cfRule type="expression" dxfId="721" priority="1321">
      <formula>$K104="Five yearly time-step"</formula>
    </cfRule>
    <cfRule type="expression" dxfId="720" priority="1322">
      <formula>K104="Choose option"</formula>
    </cfRule>
    <cfRule type="expression" dxfId="719" priority="1318">
      <formula>K104="Choose option"</formula>
    </cfRule>
    <cfRule type="expression" dxfId="718" priority="1319">
      <formula>$K104="Five yearly time-step"</formula>
    </cfRule>
    <cfRule type="expression" dxfId="717" priority="1320">
      <formula>K104="Choose option"</formula>
    </cfRule>
    <cfRule type="expression" dxfId="716" priority="2412">
      <formula>K104="Choose option"</formula>
    </cfRule>
    <cfRule type="expression" dxfId="715" priority="2413">
      <formula>$K104="Five yearly time-step"</formula>
    </cfRule>
    <cfRule type="expression" dxfId="714" priority="1323">
      <formula>$K104="Five yearly time-step"</formula>
    </cfRule>
  </conditionalFormatting>
  <conditionalFormatting sqref="P111">
    <cfRule type="expression" dxfId="713" priority="521">
      <formula>$K111="Five yearly time-step"</formula>
    </cfRule>
    <cfRule type="expression" dxfId="712" priority="524">
      <formula>K111="Choose option"</formula>
    </cfRule>
    <cfRule type="expression" dxfId="711" priority="519">
      <formula>$K111="Five yearly time-step"</formula>
    </cfRule>
    <cfRule type="expression" dxfId="710" priority="518">
      <formula>K111="Choose option"</formula>
    </cfRule>
    <cfRule type="expression" dxfId="709" priority="523">
      <formula>$K111="Five yearly time-step"</formula>
    </cfRule>
    <cfRule type="expression" dxfId="708" priority="525">
      <formula>$K111="Five yearly time-step"</formula>
    </cfRule>
    <cfRule type="expression" dxfId="707" priority="520">
      <formula>K111="Choose option"</formula>
    </cfRule>
    <cfRule type="expression" dxfId="706" priority="522">
      <formula>K111="Choose option"</formula>
    </cfRule>
  </conditionalFormatting>
  <conditionalFormatting sqref="P112:P115">
    <cfRule type="expression" dxfId="704" priority="1310">
      <formula>$K112="Five yearly time-step"</formula>
    </cfRule>
    <cfRule type="expression" dxfId="703" priority="2400">
      <formula>K112="Choose option"</formula>
    </cfRule>
    <cfRule type="expression" dxfId="702" priority="2401">
      <formula>$K112="Five yearly time-step"</formula>
    </cfRule>
    <cfRule type="expression" dxfId="701" priority="1305">
      <formula>K112="Choose option"</formula>
    </cfRule>
    <cfRule type="expression" dxfId="700" priority="1306">
      <formula>$K112="Five yearly time-step"</formula>
    </cfRule>
    <cfRule type="expression" dxfId="699" priority="1307">
      <formula>K112="Choose option"</formula>
    </cfRule>
    <cfRule type="expression" dxfId="698" priority="1308">
      <formula>$K112="Five yearly time-step"</formula>
    </cfRule>
    <cfRule type="expression" dxfId="697" priority="1309">
      <formula>K112="Choose option"</formula>
    </cfRule>
  </conditionalFormatting>
  <conditionalFormatting sqref="P119">
    <cfRule type="expression" dxfId="696" priority="538">
      <formula>K119="Choose option"</formula>
    </cfRule>
    <cfRule type="expression" dxfId="695" priority="537">
      <formula>$K119="Five yearly time-step"</formula>
    </cfRule>
    <cfRule type="expression" dxfId="694" priority="536">
      <formula>K119="Choose option"</formula>
    </cfRule>
    <cfRule type="expression" dxfId="693" priority="539">
      <formula>$K119="Five yearly time-step"</formula>
    </cfRule>
    <cfRule type="expression" dxfId="692" priority="535">
      <formula>$K119="Five yearly time-step"</formula>
    </cfRule>
    <cfRule type="expression" dxfId="691" priority="534">
      <formula>K119="Choose option"</formula>
    </cfRule>
    <cfRule type="expression" dxfId="690" priority="541">
      <formula>$K119="Five yearly time-step"</formula>
    </cfRule>
    <cfRule type="expression" dxfId="689" priority="540">
      <formula>K119="Choose option"</formula>
    </cfRule>
  </conditionalFormatting>
  <conditionalFormatting sqref="P120:P123">
    <cfRule type="expression" dxfId="687" priority="1295">
      <formula>$K120="Five yearly time-step"</formula>
    </cfRule>
    <cfRule type="expression" dxfId="686" priority="2389">
      <formula>$K120="Five yearly time-step"</formula>
    </cfRule>
    <cfRule type="expression" dxfId="685" priority="1292">
      <formula>K120="Choose option"</formula>
    </cfRule>
    <cfRule type="expression" dxfId="684" priority="1297">
      <formula>$K120="Five yearly time-step"</formula>
    </cfRule>
    <cfRule type="expression" dxfId="683" priority="1296">
      <formula>K120="Choose option"</formula>
    </cfRule>
    <cfRule type="expression" dxfId="682" priority="1294">
      <formula>K120="Choose option"</formula>
    </cfRule>
    <cfRule type="expression" dxfId="681" priority="1293">
      <formula>$K120="Five yearly time-step"</formula>
    </cfRule>
    <cfRule type="expression" dxfId="680" priority="2388">
      <formula>K120="Choose option"</formula>
    </cfRule>
  </conditionalFormatting>
  <conditionalFormatting sqref="P127">
    <cfRule type="expression" dxfId="679" priority="551">
      <formula>$K127="Five yearly time-step"</formula>
    </cfRule>
    <cfRule type="expression" dxfId="678" priority="550">
      <formula>K127="Choose option"</formula>
    </cfRule>
    <cfRule type="expression" dxfId="677" priority="553">
      <formula>$K127="Five yearly time-step"</formula>
    </cfRule>
    <cfRule type="expression" dxfId="676" priority="554">
      <formula>K127="Choose option"</formula>
    </cfRule>
    <cfRule type="expression" dxfId="675" priority="557">
      <formula>$K127="Five yearly time-step"</formula>
    </cfRule>
    <cfRule type="expression" dxfId="674" priority="552">
      <formula>K127="Choose option"</formula>
    </cfRule>
    <cfRule type="expression" dxfId="673" priority="555">
      <formula>$K127="Five yearly time-step"</formula>
    </cfRule>
    <cfRule type="expression" dxfId="672" priority="556">
      <formula>K127="Choose option"</formula>
    </cfRule>
  </conditionalFormatting>
  <conditionalFormatting sqref="P128:P131">
    <cfRule type="expression" dxfId="670" priority="1282">
      <formula>$K128="Five yearly time-step"</formula>
    </cfRule>
    <cfRule type="expression" dxfId="669" priority="1283">
      <formula>K128="Choose option"</formula>
    </cfRule>
    <cfRule type="expression" dxfId="668" priority="1284">
      <formula>$K128="Five yearly time-step"</formula>
    </cfRule>
    <cfRule type="expression" dxfId="667" priority="1281">
      <formula>K128="Choose option"</formula>
    </cfRule>
    <cfRule type="expression" dxfId="666" priority="2377">
      <formula>$K128="Five yearly time-step"</formula>
    </cfRule>
    <cfRule type="expression" dxfId="665" priority="1280">
      <formula>$K128="Five yearly time-step"</formula>
    </cfRule>
    <cfRule type="expression" dxfId="664" priority="1279">
      <formula>K128="Choose option"</formula>
    </cfRule>
    <cfRule type="expression" dxfId="663" priority="2376">
      <formula>K128="Choose option"</formula>
    </cfRule>
  </conditionalFormatting>
  <conditionalFormatting sqref="P135">
    <cfRule type="expression" dxfId="662" priority="635">
      <formula>$K135="Five yearly time-step"</formula>
    </cfRule>
    <cfRule type="expression" dxfId="661" priority="631">
      <formula>$K135="Five yearly time-step"</formula>
    </cfRule>
    <cfRule type="expression" dxfId="660" priority="634">
      <formula>K135="Choose option"</formula>
    </cfRule>
    <cfRule type="expression" dxfId="659" priority="633">
      <formula>$K135="Five yearly time-step"</formula>
    </cfRule>
    <cfRule type="expression" dxfId="658" priority="628">
      <formula>K135="Choose option"</formula>
    </cfRule>
    <cfRule type="expression" dxfId="657" priority="632">
      <formula>K135="Choose option"</formula>
    </cfRule>
    <cfRule type="expression" dxfId="656" priority="630">
      <formula>K135="Choose option"</formula>
    </cfRule>
    <cfRule type="expression" dxfId="655" priority="629">
      <formula>$K135="Five yearly time-step"</formula>
    </cfRule>
  </conditionalFormatting>
  <conditionalFormatting sqref="P136:P139">
    <cfRule type="expression" dxfId="653" priority="1269">
      <formula>$K136="Five yearly time-step"</formula>
    </cfRule>
    <cfRule type="expression" dxfId="652" priority="1270">
      <formula>K136="Choose option"</formula>
    </cfRule>
    <cfRule type="expression" dxfId="651" priority="1271">
      <formula>$K136="Five yearly time-step"</formula>
    </cfRule>
    <cfRule type="expression" dxfId="650" priority="2364">
      <formula>K136="Choose option"</formula>
    </cfRule>
    <cfRule type="expression" dxfId="649" priority="2365">
      <formula>$K136="Five yearly time-step"</formula>
    </cfRule>
    <cfRule type="expression" dxfId="648" priority="1267">
      <formula>$K136="Five yearly time-step"</formula>
    </cfRule>
    <cfRule type="expression" dxfId="647" priority="1266">
      <formula>K136="Choose option"</formula>
    </cfRule>
    <cfRule type="expression" dxfId="646" priority="1268">
      <formula>K136="Choose option"</formula>
    </cfRule>
  </conditionalFormatting>
  <conditionalFormatting sqref="P143">
    <cfRule type="expression" dxfId="645" priority="330">
      <formula>K143="Choose option"</formula>
    </cfRule>
    <cfRule type="expression" dxfId="644" priority="331">
      <formula>$K143="Five yearly time-step"</formula>
    </cfRule>
    <cfRule type="expression" dxfId="643" priority="327">
      <formula>$K143="Five yearly time-step"</formula>
    </cfRule>
    <cfRule type="expression" dxfId="642" priority="329">
      <formula>$K143="Five yearly time-step"</formula>
    </cfRule>
    <cfRule type="expression" dxfId="641" priority="328">
      <formula>K143="Choose option"</formula>
    </cfRule>
    <cfRule type="expression" dxfId="640" priority="333">
      <formula>$K143="Five yearly time-step"</formula>
    </cfRule>
    <cfRule type="expression" dxfId="639" priority="326">
      <formula>K143="Choose option"</formula>
    </cfRule>
    <cfRule type="expression" dxfId="638" priority="332">
      <formula>K143="Choose option"</formula>
    </cfRule>
  </conditionalFormatting>
  <conditionalFormatting sqref="P144:P147">
    <cfRule type="expression" dxfId="636" priority="1255">
      <formula>K144="Choose option"</formula>
    </cfRule>
    <cfRule type="expression" dxfId="635" priority="1257">
      <formula>K144="Choose option"</formula>
    </cfRule>
    <cfRule type="expression" dxfId="634" priority="1256">
      <formula>$K144="Five yearly time-step"</formula>
    </cfRule>
    <cfRule type="expression" dxfId="633" priority="2352">
      <formula>K144="Choose option"</formula>
    </cfRule>
    <cfRule type="expression" dxfId="632" priority="1258">
      <formula>$K144="Five yearly time-step"</formula>
    </cfRule>
    <cfRule type="expression" dxfId="631" priority="2353">
      <formula>$K144="Five yearly time-step"</formula>
    </cfRule>
    <cfRule type="expression" dxfId="630" priority="1254">
      <formula>$K144="Five yearly time-step"</formula>
    </cfRule>
    <cfRule type="expression" dxfId="629" priority="1253">
      <formula>K144="Choose option"</formula>
    </cfRule>
  </conditionalFormatting>
  <conditionalFormatting sqref="P151">
    <cfRule type="expression" dxfId="628" priority="316">
      <formula>K151="Choose option"</formula>
    </cfRule>
    <cfRule type="expression" dxfId="627" priority="315">
      <formula>$K151="Five yearly time-step"</formula>
    </cfRule>
    <cfRule type="expression" dxfId="626" priority="314">
      <formula>K151="Choose option"</formula>
    </cfRule>
    <cfRule type="expression" dxfId="625" priority="313">
      <formula>$K151="Five yearly time-step"</formula>
    </cfRule>
    <cfRule type="expression" dxfId="624" priority="311">
      <formula>$K151="Five yearly time-step"</formula>
    </cfRule>
    <cfRule type="expression" dxfId="623" priority="310">
      <formula>K151="Choose option"</formula>
    </cfRule>
    <cfRule type="expression" dxfId="622" priority="312">
      <formula>K151="Choose option"</formula>
    </cfRule>
    <cfRule type="expression" dxfId="621" priority="317">
      <formula>$K151="Five yearly time-step"</formula>
    </cfRule>
  </conditionalFormatting>
  <conditionalFormatting sqref="P152:P155">
    <cfRule type="expression" dxfId="619" priority="1240">
      <formula>K152="Choose option"</formula>
    </cfRule>
    <cfRule type="expression" dxfId="618" priority="1241">
      <formula>$K152="Five yearly time-step"</formula>
    </cfRule>
    <cfRule type="expression" dxfId="617" priority="1242">
      <formula>K152="Choose option"</formula>
    </cfRule>
    <cfRule type="expression" dxfId="616" priority="1244">
      <formula>K152="Choose option"</formula>
    </cfRule>
    <cfRule type="expression" dxfId="615" priority="1243">
      <formula>$K152="Five yearly time-step"</formula>
    </cfRule>
    <cfRule type="expression" dxfId="614" priority="2341">
      <formula>$K152="Five yearly time-step"</formula>
    </cfRule>
    <cfRule type="expression" dxfId="613" priority="2340">
      <formula>K152="Choose option"</formula>
    </cfRule>
    <cfRule type="expression" dxfId="612" priority="1245">
      <formula>$K152="Five yearly time-step"</formula>
    </cfRule>
  </conditionalFormatting>
  <conditionalFormatting sqref="P159">
    <cfRule type="expression" dxfId="611" priority="294">
      <formula>K159="Choose option"</formula>
    </cfRule>
    <cfRule type="expression" dxfId="610" priority="295">
      <formula>$K159="Five yearly time-step"</formula>
    </cfRule>
    <cfRule type="expression" dxfId="609" priority="296">
      <formula>K159="Choose option"</formula>
    </cfRule>
    <cfRule type="expression" dxfId="608" priority="297">
      <formula>$K159="Five yearly time-step"</formula>
    </cfRule>
    <cfRule type="expression" dxfId="607" priority="298">
      <formula>K159="Choose option"</formula>
    </cfRule>
    <cfRule type="expression" dxfId="606" priority="300">
      <formula>K159="Choose option"</formula>
    </cfRule>
    <cfRule type="expression" dxfId="605" priority="301">
      <formula>$K159="Five yearly time-step"</formula>
    </cfRule>
    <cfRule type="expression" dxfId="604" priority="299">
      <formula>$K159="Five yearly time-step"</formula>
    </cfRule>
  </conditionalFormatting>
  <conditionalFormatting sqref="P160:P163">
    <cfRule type="expression" dxfId="602" priority="1230">
      <formula>$K160="Five yearly time-step"</formula>
    </cfRule>
    <cfRule type="expression" dxfId="601" priority="2328">
      <formula>K160="Choose option"</formula>
    </cfRule>
    <cfRule type="expression" dxfId="600" priority="2329">
      <formula>$K160="Five yearly time-step"</formula>
    </cfRule>
    <cfRule type="expression" dxfId="599" priority="1227">
      <formula>K160="Choose option"</formula>
    </cfRule>
    <cfRule type="expression" dxfId="598" priority="1231">
      <formula>K160="Choose option"</formula>
    </cfRule>
    <cfRule type="expression" dxfId="597" priority="1232">
      <formula>$K160="Five yearly time-step"</formula>
    </cfRule>
    <cfRule type="expression" dxfId="596" priority="1228">
      <formula>$K160="Five yearly time-step"</formula>
    </cfRule>
    <cfRule type="expression" dxfId="595" priority="1229">
      <formula>K160="Choose option"</formula>
    </cfRule>
  </conditionalFormatting>
  <conditionalFormatting sqref="P167">
    <cfRule type="expression" dxfId="594" priority="285">
      <formula>$K167="Five yearly time-step"</formula>
    </cfRule>
    <cfRule type="expression" dxfId="593" priority="284">
      <formula>K167="Choose option"</formula>
    </cfRule>
    <cfRule type="expression" dxfId="592" priority="283">
      <formula>$K167="Five yearly time-step"</formula>
    </cfRule>
    <cfRule type="expression" dxfId="591" priority="282">
      <formula>K167="Choose option"</formula>
    </cfRule>
    <cfRule type="expression" dxfId="590" priority="281">
      <formula>$K167="Five yearly time-step"</formula>
    </cfRule>
    <cfRule type="expression" dxfId="589" priority="280">
      <formula>K167="Choose option"</formula>
    </cfRule>
    <cfRule type="expression" dxfId="588" priority="279">
      <formula>$K167="Five yearly time-step"</formula>
    </cfRule>
    <cfRule type="expression" dxfId="587" priority="278">
      <formula>K167="Choose option"</formula>
    </cfRule>
  </conditionalFormatting>
  <conditionalFormatting sqref="P168:P171">
    <cfRule type="expression" dxfId="585" priority="1219">
      <formula>$K168="Five yearly time-step"</formula>
    </cfRule>
    <cfRule type="expression" dxfId="584" priority="1218">
      <formula>K168="Choose option"</formula>
    </cfRule>
    <cfRule type="expression" dxfId="583" priority="1217">
      <formula>$K168="Five yearly time-step"</formula>
    </cfRule>
    <cfRule type="expression" dxfId="582" priority="1216">
      <formula>K168="Choose option"</formula>
    </cfRule>
    <cfRule type="expression" dxfId="581" priority="1214">
      <formula>K168="Choose option"</formula>
    </cfRule>
    <cfRule type="expression" dxfId="580" priority="1215">
      <formula>$K168="Five yearly time-step"</formula>
    </cfRule>
    <cfRule type="expression" dxfId="579" priority="2316">
      <formula>K168="Choose option"</formula>
    </cfRule>
    <cfRule type="expression" dxfId="578" priority="2317">
      <formula>$K168="Five yearly time-step"</formula>
    </cfRule>
  </conditionalFormatting>
  <conditionalFormatting sqref="P175">
    <cfRule type="expression" dxfId="577" priority="266">
      <formula>K175="Choose option"</formula>
    </cfRule>
    <cfRule type="expression" dxfId="576" priority="262">
      <formula>K175="Choose option"</formula>
    </cfRule>
    <cfRule type="expression" dxfId="575" priority="263">
      <formula>$K175="Five yearly time-step"</formula>
    </cfRule>
    <cfRule type="expression" dxfId="574" priority="264">
      <formula>K175="Choose option"</formula>
    </cfRule>
    <cfRule type="expression" dxfId="573" priority="269">
      <formula>$K175="Five yearly time-step"</formula>
    </cfRule>
    <cfRule type="expression" dxfId="572" priority="267">
      <formula>$K175="Five yearly time-step"</formula>
    </cfRule>
    <cfRule type="expression" dxfId="571" priority="268">
      <formula>K175="Choose option"</formula>
    </cfRule>
    <cfRule type="expression" dxfId="570" priority="265">
      <formula>$K175="Five yearly time-step"</formula>
    </cfRule>
  </conditionalFormatting>
  <conditionalFormatting sqref="P176:P179">
    <cfRule type="expression" dxfId="568" priority="1204">
      <formula>$K176="Five yearly time-step"</formula>
    </cfRule>
    <cfRule type="expression" dxfId="567" priority="2305">
      <formula>$K176="Five yearly time-step"</formula>
    </cfRule>
    <cfRule type="expression" dxfId="566" priority="2304">
      <formula>K176="Choose option"</formula>
    </cfRule>
    <cfRule type="expression" dxfId="565" priority="1205">
      <formula>K176="Choose option"</formula>
    </cfRule>
    <cfRule type="expression" dxfId="564" priority="1203">
      <formula>K176="Choose option"</formula>
    </cfRule>
    <cfRule type="expression" dxfId="563" priority="1202">
      <formula>$K176="Five yearly time-step"</formula>
    </cfRule>
    <cfRule type="expression" dxfId="562" priority="1201">
      <formula>K176="Choose option"</formula>
    </cfRule>
    <cfRule type="expression" dxfId="561" priority="1206">
      <formula>$K176="Five yearly time-step"</formula>
    </cfRule>
  </conditionalFormatting>
  <conditionalFormatting sqref="P183">
    <cfRule type="expression" dxfId="560" priority="249">
      <formula>$K183="Five yearly time-step"</formula>
    </cfRule>
    <cfRule type="expression" dxfId="559" priority="248">
      <formula>K183="Choose option"</formula>
    </cfRule>
    <cfRule type="expression" dxfId="558" priority="247">
      <formula>$K183="Five yearly time-step"</formula>
    </cfRule>
    <cfRule type="expression" dxfId="557" priority="246">
      <formula>K183="Choose option"</formula>
    </cfRule>
    <cfRule type="expression" dxfId="556" priority="250">
      <formula>K183="Choose option"</formula>
    </cfRule>
    <cfRule type="expression" dxfId="555" priority="251">
      <formula>$K183="Five yearly time-step"</formula>
    </cfRule>
    <cfRule type="expression" dxfId="554" priority="252">
      <formula>K183="Choose option"</formula>
    </cfRule>
    <cfRule type="expression" dxfId="553" priority="253">
      <formula>$K183="Five yearly time-step"</formula>
    </cfRule>
  </conditionalFormatting>
  <conditionalFormatting sqref="P184:P187">
    <cfRule type="expression" dxfId="551" priority="1189">
      <formula>$K184="Five yearly time-step"</formula>
    </cfRule>
    <cfRule type="expression" dxfId="550" priority="1188">
      <formula>K184="Choose option"</formula>
    </cfRule>
    <cfRule type="expression" dxfId="549" priority="2293">
      <formula>$K184="Five yearly time-step"</formula>
    </cfRule>
    <cfRule type="expression" dxfId="548" priority="2292">
      <formula>K184="Choose option"</formula>
    </cfRule>
    <cfRule type="expression" dxfId="547" priority="1193">
      <formula>$K184="Five yearly time-step"</formula>
    </cfRule>
    <cfRule type="expression" dxfId="546" priority="1192">
      <formula>K184="Choose option"</formula>
    </cfRule>
    <cfRule type="expression" dxfId="545" priority="1191">
      <formula>$K184="Five yearly time-step"</formula>
    </cfRule>
    <cfRule type="expression" dxfId="544" priority="1190">
      <formula>K184="Choose option"</formula>
    </cfRule>
  </conditionalFormatting>
  <conditionalFormatting sqref="P191">
    <cfRule type="expression" dxfId="543" priority="237">
      <formula>$K191="Five yearly time-step"</formula>
    </cfRule>
    <cfRule type="expression" dxfId="542" priority="236">
      <formula>K191="Choose option"</formula>
    </cfRule>
    <cfRule type="expression" dxfId="541" priority="235">
      <formula>$K191="Five yearly time-step"</formula>
    </cfRule>
    <cfRule type="expression" dxfId="540" priority="230">
      <formula>K191="Choose option"</formula>
    </cfRule>
    <cfRule type="expression" dxfId="539" priority="231">
      <formula>$K191="Five yearly time-step"</formula>
    </cfRule>
    <cfRule type="expression" dxfId="538" priority="232">
      <formula>K191="Choose option"</formula>
    </cfRule>
    <cfRule type="expression" dxfId="537" priority="233">
      <formula>$K191="Five yearly time-step"</formula>
    </cfRule>
    <cfRule type="expression" dxfId="536" priority="234">
      <formula>K191="Choose option"</formula>
    </cfRule>
  </conditionalFormatting>
  <conditionalFormatting sqref="P192:P195">
    <cfRule type="expression" dxfId="534" priority="1179">
      <formula>K192="Choose option"</formula>
    </cfRule>
    <cfRule type="expression" dxfId="533" priority="1178">
      <formula>$K192="Five yearly time-step"</formula>
    </cfRule>
    <cfRule type="expression" dxfId="532" priority="1177">
      <formula>K192="Choose option"</formula>
    </cfRule>
    <cfRule type="expression" dxfId="531" priority="1180">
      <formula>$K192="Five yearly time-step"</formula>
    </cfRule>
    <cfRule type="expression" dxfId="530" priority="1176">
      <formula>$K192="Five yearly time-step"</formula>
    </cfRule>
    <cfRule type="expression" dxfId="529" priority="1175">
      <formula>K192="Choose option"</formula>
    </cfRule>
    <cfRule type="expression" dxfId="528" priority="2281">
      <formula>$K192="Five yearly time-step"</formula>
    </cfRule>
    <cfRule type="expression" dxfId="527" priority="2280">
      <formula>K192="Choose option"</formula>
    </cfRule>
  </conditionalFormatting>
  <conditionalFormatting sqref="P199">
    <cfRule type="expression" dxfId="526" priority="216">
      <formula>K199="Choose option"</formula>
    </cfRule>
    <cfRule type="expression" dxfId="525" priority="215">
      <formula>$K199="Five yearly time-step"</formula>
    </cfRule>
    <cfRule type="expression" dxfId="524" priority="221">
      <formula>$K199="Five yearly time-step"</formula>
    </cfRule>
    <cfRule type="expression" dxfId="523" priority="220">
      <formula>K199="Choose option"</formula>
    </cfRule>
    <cfRule type="expression" dxfId="522" priority="219">
      <formula>$K199="Five yearly time-step"</formula>
    </cfRule>
    <cfRule type="expression" dxfId="521" priority="218">
      <formula>K199="Choose option"</formula>
    </cfRule>
    <cfRule type="expression" dxfId="520" priority="217">
      <formula>$K199="Five yearly time-step"</formula>
    </cfRule>
    <cfRule type="expression" dxfId="519" priority="214">
      <formula>K199="Choose option"</formula>
    </cfRule>
  </conditionalFormatting>
  <conditionalFormatting sqref="P200:P203">
    <cfRule type="expression" dxfId="517" priority="2268">
      <formula>K200="Choose option"</formula>
    </cfRule>
    <cfRule type="expression" dxfId="516" priority="1162">
      <formula>K200="Choose option"</formula>
    </cfRule>
    <cfRule type="expression" dxfId="515" priority="1163">
      <formula>$K200="Five yearly time-step"</formula>
    </cfRule>
    <cfRule type="expression" dxfId="514" priority="1164">
      <formula>K200="Choose option"</formula>
    </cfRule>
    <cfRule type="expression" dxfId="513" priority="1165">
      <formula>$K200="Five yearly time-step"</formula>
    </cfRule>
    <cfRule type="expression" dxfId="512" priority="1167">
      <formula>$K200="Five yearly time-step"</formula>
    </cfRule>
    <cfRule type="expression" dxfId="511" priority="1166">
      <formula>K200="Choose option"</formula>
    </cfRule>
    <cfRule type="expression" dxfId="510" priority="2269">
      <formula>$K200="Five yearly time-step"</formula>
    </cfRule>
  </conditionalFormatting>
  <conditionalFormatting sqref="P207">
    <cfRule type="expression" dxfId="509" priority="200">
      <formula>K207="Choose option"</formula>
    </cfRule>
    <cfRule type="expression" dxfId="508" priority="204">
      <formula>K207="Choose option"</formula>
    </cfRule>
    <cfRule type="expression" dxfId="507" priority="198">
      <formula>K207="Choose option"</formula>
    </cfRule>
    <cfRule type="expression" dxfId="506" priority="205">
      <formula>$K207="Five yearly time-step"</formula>
    </cfRule>
    <cfRule type="expression" dxfId="505" priority="202">
      <formula>K207="Choose option"</formula>
    </cfRule>
    <cfRule type="expression" dxfId="504" priority="203">
      <formula>$K207="Five yearly time-step"</formula>
    </cfRule>
    <cfRule type="expression" dxfId="503" priority="201">
      <formula>$K207="Five yearly time-step"</formula>
    </cfRule>
    <cfRule type="expression" dxfId="502" priority="199">
      <formula>$K207="Five yearly time-step"</formula>
    </cfRule>
  </conditionalFormatting>
  <conditionalFormatting sqref="P208:P211">
    <cfRule type="expression" dxfId="500" priority="2256">
      <formula>K208="Choose option"</formula>
    </cfRule>
    <cfRule type="expression" dxfId="499" priority="2257">
      <formula>$K208="Five yearly time-step"</formula>
    </cfRule>
    <cfRule type="expression" dxfId="498" priority="1154">
      <formula>$K208="Five yearly time-step"</formula>
    </cfRule>
    <cfRule type="expression" dxfId="497" priority="1152">
      <formula>$K208="Five yearly time-step"</formula>
    </cfRule>
    <cfRule type="expression" dxfId="496" priority="1153">
      <formula>K208="Choose option"</formula>
    </cfRule>
    <cfRule type="expression" dxfId="495" priority="1151">
      <formula>K208="Choose option"</formula>
    </cfRule>
    <cfRule type="expression" dxfId="494" priority="1150">
      <formula>$K208="Five yearly time-step"</formula>
    </cfRule>
    <cfRule type="expression" dxfId="493" priority="1149">
      <formula>K208="Choose option"</formula>
    </cfRule>
  </conditionalFormatting>
  <conditionalFormatting sqref="P215">
    <cfRule type="expression" dxfId="492" priority="186">
      <formula>K215="Choose option"</formula>
    </cfRule>
    <cfRule type="expression" dxfId="491" priority="187">
      <formula>$K215="Five yearly time-step"</formula>
    </cfRule>
    <cfRule type="expression" dxfId="490" priority="183">
      <formula>$K215="Five yearly time-step"</formula>
    </cfRule>
    <cfRule type="expression" dxfId="489" priority="189">
      <formula>$K215="Five yearly time-step"</formula>
    </cfRule>
    <cfRule type="expression" dxfId="488" priority="184">
      <formula>K215="Choose option"</formula>
    </cfRule>
    <cfRule type="expression" dxfId="487" priority="185">
      <formula>$K215="Five yearly time-step"</formula>
    </cfRule>
    <cfRule type="expression" dxfId="486" priority="188">
      <formula>K215="Choose option"</formula>
    </cfRule>
    <cfRule type="expression" dxfId="485" priority="182">
      <formula>K215="Choose option"</formula>
    </cfRule>
  </conditionalFormatting>
  <conditionalFormatting sqref="P216:P219">
    <cfRule type="expression" dxfId="483" priority="1140">
      <formula>K216="Choose option"</formula>
    </cfRule>
    <cfRule type="expression" dxfId="482" priority="1141">
      <formula>$K216="Five yearly time-step"</formula>
    </cfRule>
    <cfRule type="expression" dxfId="481" priority="1139">
      <formula>$K216="Five yearly time-step"</formula>
    </cfRule>
    <cfRule type="expression" dxfId="480" priority="2244">
      <formula>K216="Choose option"</formula>
    </cfRule>
    <cfRule type="expression" dxfId="479" priority="2245">
      <formula>$K216="Five yearly time-step"</formula>
    </cfRule>
    <cfRule type="expression" dxfId="478" priority="1136">
      <formula>K216="Choose option"</formula>
    </cfRule>
    <cfRule type="expression" dxfId="477" priority="1137">
      <formula>$K216="Five yearly time-step"</formula>
    </cfRule>
    <cfRule type="expression" dxfId="476" priority="1138">
      <formula>K216="Choose option"</formula>
    </cfRule>
  </conditionalFormatting>
  <conditionalFormatting sqref="P223">
    <cfRule type="expression" dxfId="475" priority="173">
      <formula>$K223="Five yearly time-step"</formula>
    </cfRule>
    <cfRule type="expression" dxfId="474" priority="172">
      <formula>K223="Choose option"</formula>
    </cfRule>
    <cfRule type="expression" dxfId="473" priority="171">
      <formula>$K223="Five yearly time-step"</formula>
    </cfRule>
    <cfRule type="expression" dxfId="472" priority="170">
      <formula>K223="Choose option"</formula>
    </cfRule>
    <cfRule type="expression" dxfId="471" priority="169">
      <formula>$K223="Five yearly time-step"</formula>
    </cfRule>
    <cfRule type="expression" dxfId="470" priority="168">
      <formula>K223="Choose option"</formula>
    </cfRule>
    <cfRule type="expression" dxfId="469" priority="167">
      <formula>$K223="Five yearly time-step"</formula>
    </cfRule>
    <cfRule type="expression" dxfId="468" priority="166">
      <formula>K223="Choose option"</formula>
    </cfRule>
  </conditionalFormatting>
  <conditionalFormatting sqref="P224:P227">
    <cfRule type="expression" dxfId="466" priority="1128">
      <formula>$K224="Five yearly time-step"</formula>
    </cfRule>
    <cfRule type="expression" dxfId="465" priority="1126">
      <formula>$K224="Five yearly time-step"</formula>
    </cfRule>
    <cfRule type="expression" dxfId="464" priority="1127">
      <formula>K224="Choose option"</formula>
    </cfRule>
    <cfRule type="expression" dxfId="463" priority="1124">
      <formula>$K224="Five yearly time-step"</formula>
    </cfRule>
    <cfRule type="expression" dxfId="462" priority="1123">
      <formula>K224="Choose option"</formula>
    </cfRule>
    <cfRule type="expression" dxfId="461" priority="1125">
      <formula>K224="Choose option"</formula>
    </cfRule>
    <cfRule type="expression" dxfId="460" priority="2233">
      <formula>$K224="Five yearly time-step"</formula>
    </cfRule>
    <cfRule type="expression" dxfId="459" priority="2232">
      <formula>K224="Choose option"</formula>
    </cfRule>
  </conditionalFormatting>
  <conditionalFormatting sqref="P231">
    <cfRule type="expression" dxfId="458" priority="156">
      <formula>K231="Choose option"</formula>
    </cfRule>
    <cfRule type="expression" dxfId="457" priority="155">
      <formula>$K231="Five yearly time-step"</formula>
    </cfRule>
    <cfRule type="expression" dxfId="456" priority="153">
      <formula>$K231="Five yearly time-step"</formula>
    </cfRule>
    <cfRule type="expression" dxfId="455" priority="152">
      <formula>K231="Choose option"</formula>
    </cfRule>
    <cfRule type="expression" dxfId="454" priority="157">
      <formula>$K231="Five yearly time-step"</formula>
    </cfRule>
    <cfRule type="expression" dxfId="453" priority="154">
      <formula>K231="Choose option"</formula>
    </cfRule>
    <cfRule type="expression" dxfId="452" priority="151">
      <formula>$K231="Five yearly time-step"</formula>
    </cfRule>
    <cfRule type="expression" dxfId="451" priority="150">
      <formula>K231="Choose option"</formula>
    </cfRule>
  </conditionalFormatting>
  <conditionalFormatting sqref="P232:P235">
    <cfRule type="expression" dxfId="449" priority="1114">
      <formula>K232="Choose option"</formula>
    </cfRule>
    <cfRule type="expression" dxfId="448" priority="1115">
      <formula>$K232="Five yearly time-step"</formula>
    </cfRule>
    <cfRule type="expression" dxfId="447" priority="1110">
      <formula>K232="Choose option"</formula>
    </cfRule>
    <cfRule type="expression" dxfId="446" priority="1111">
      <formula>$K232="Five yearly time-step"</formula>
    </cfRule>
    <cfRule type="expression" dxfId="445" priority="1112">
      <formula>K232="Choose option"</formula>
    </cfRule>
    <cfRule type="expression" dxfId="444" priority="1113">
      <formula>$K232="Five yearly time-step"</formula>
    </cfRule>
    <cfRule type="expression" dxfId="443" priority="2221">
      <formula>$K232="Five yearly time-step"</formula>
    </cfRule>
    <cfRule type="expression" dxfId="442" priority="2220">
      <formula>K232="Choose option"</formula>
    </cfRule>
  </conditionalFormatting>
  <conditionalFormatting sqref="P239">
    <cfRule type="expression" dxfId="441" priority="135">
      <formula>$K239="Five yearly time-step"</formula>
    </cfRule>
    <cfRule type="expression" dxfId="440" priority="134">
      <formula>K239="Choose option"</formula>
    </cfRule>
    <cfRule type="expression" dxfId="439" priority="138">
      <formula>K239="Choose option"</formula>
    </cfRule>
    <cfRule type="expression" dxfId="438" priority="141">
      <formula>$K239="Five yearly time-step"</formula>
    </cfRule>
    <cfRule type="expression" dxfId="437" priority="140">
      <formula>K239="Choose option"</formula>
    </cfRule>
    <cfRule type="expression" dxfId="436" priority="137">
      <formula>$K239="Five yearly time-step"</formula>
    </cfRule>
    <cfRule type="expression" dxfId="435" priority="136">
      <formula>K239="Choose option"</formula>
    </cfRule>
    <cfRule type="expression" dxfId="434" priority="139">
      <formula>$K239="Five yearly time-step"</formula>
    </cfRule>
  </conditionalFormatting>
  <conditionalFormatting sqref="P240:P243">
    <cfRule type="expression" dxfId="432" priority="2208">
      <formula>K240="Choose option"</formula>
    </cfRule>
    <cfRule type="expression" dxfId="431" priority="1098">
      <formula>$K240="Five yearly time-step"</formula>
    </cfRule>
    <cfRule type="expression" dxfId="430" priority="1097">
      <formula>K240="Choose option"</formula>
    </cfRule>
    <cfRule type="expression" dxfId="429" priority="2209">
      <formula>$K240="Five yearly time-step"</formula>
    </cfRule>
    <cfRule type="expression" dxfId="428" priority="1102">
      <formula>$K240="Five yearly time-step"</formula>
    </cfRule>
    <cfRule type="expression" dxfId="427" priority="1101">
      <formula>K240="Choose option"</formula>
    </cfRule>
    <cfRule type="expression" dxfId="426" priority="1099">
      <formula>K240="Choose option"</formula>
    </cfRule>
    <cfRule type="expression" dxfId="425" priority="1100">
      <formula>$K240="Five yearly time-step"</formula>
    </cfRule>
  </conditionalFormatting>
  <conditionalFormatting sqref="P247">
    <cfRule type="expression" dxfId="424" priority="124">
      <formula>K247="Choose option"</formula>
    </cfRule>
    <cfRule type="expression" dxfId="423" priority="122">
      <formula>K247="Choose option"</formula>
    </cfRule>
    <cfRule type="expression" dxfId="422" priority="123">
      <formula>$K247="Five yearly time-step"</formula>
    </cfRule>
    <cfRule type="expression" dxfId="421" priority="118">
      <formula>K247="Choose option"</formula>
    </cfRule>
    <cfRule type="expression" dxfId="420" priority="125">
      <formula>$K247="Five yearly time-step"</formula>
    </cfRule>
    <cfRule type="expression" dxfId="419" priority="120">
      <formula>K247="Choose option"</formula>
    </cfRule>
    <cfRule type="expression" dxfId="418" priority="121">
      <formula>$K247="Five yearly time-step"</formula>
    </cfRule>
    <cfRule type="expression" dxfId="417" priority="119">
      <formula>$K247="Five yearly time-step"</formula>
    </cfRule>
  </conditionalFormatting>
  <conditionalFormatting sqref="P248:P251">
    <cfRule type="expression" dxfId="415" priority="1085">
      <formula>$K248="Five yearly time-step"</formula>
    </cfRule>
    <cfRule type="expression" dxfId="414" priority="1084">
      <formula>K248="Choose option"</formula>
    </cfRule>
    <cfRule type="expression" dxfId="413" priority="1086">
      <formula>K248="Choose option"</formula>
    </cfRule>
    <cfRule type="expression" dxfId="412" priority="1087">
      <formula>$K248="Five yearly time-step"</formula>
    </cfRule>
    <cfRule type="expression" dxfId="411" priority="1088">
      <formula>K248="Choose option"</formula>
    </cfRule>
    <cfRule type="expression" dxfId="410" priority="1089">
      <formula>$K248="Five yearly time-step"</formula>
    </cfRule>
    <cfRule type="expression" dxfId="409" priority="2197">
      <formula>$K248="Five yearly time-step"</formula>
    </cfRule>
    <cfRule type="expression" dxfId="408" priority="2196">
      <formula>K248="Choose option"</formula>
    </cfRule>
  </conditionalFormatting>
  <conditionalFormatting sqref="Q15:Q19">
    <cfRule type="expression" dxfId="378" priority="17493">
      <formula>K15="Choose option"</formula>
    </cfRule>
  </conditionalFormatting>
  <conditionalFormatting sqref="Q23">
    <cfRule type="expression" dxfId="377" priority="594">
      <formula>K23="Choose option"</formula>
    </cfRule>
  </conditionalFormatting>
  <conditionalFormatting sqref="Q24:Q27">
    <cfRule type="expression" dxfId="376" priority="5185">
      <formula>K24="Choose option"</formula>
    </cfRule>
  </conditionalFormatting>
  <conditionalFormatting sqref="Q31">
    <cfRule type="expression" dxfId="375" priority="596">
      <formula>K31="Choose option"</formula>
    </cfRule>
  </conditionalFormatting>
  <conditionalFormatting sqref="Q32:Q35">
    <cfRule type="expression" dxfId="374" priority="5177">
      <formula>K32="Choose option"</formula>
    </cfRule>
  </conditionalFormatting>
  <conditionalFormatting sqref="Q39">
    <cfRule type="expression" dxfId="373" priority="598">
      <formula>K39="Choose option"</formula>
    </cfRule>
  </conditionalFormatting>
  <conditionalFormatting sqref="Q40:Q43">
    <cfRule type="expression" dxfId="372" priority="5169">
      <formula>K40="Choose option"</formula>
    </cfRule>
  </conditionalFormatting>
  <conditionalFormatting sqref="Q47">
    <cfRule type="expression" dxfId="371" priority="600">
      <formula>K47="Choose option"</formula>
    </cfRule>
  </conditionalFormatting>
  <conditionalFormatting sqref="Q48:Q51">
    <cfRule type="expression" dxfId="370" priority="5161">
      <formula>K48="Choose option"</formula>
    </cfRule>
  </conditionalFormatting>
  <conditionalFormatting sqref="Q55">
    <cfRule type="expression" dxfId="369" priority="602">
      <formula>K55="Choose option"</formula>
    </cfRule>
  </conditionalFormatting>
  <conditionalFormatting sqref="Q56:Q59">
    <cfRule type="expression" dxfId="368" priority="5153">
      <formula>K56="Choose option"</formula>
    </cfRule>
  </conditionalFormatting>
  <conditionalFormatting sqref="Q63">
    <cfRule type="expression" dxfId="367" priority="604">
      <formula>K63="Choose option"</formula>
    </cfRule>
  </conditionalFormatting>
  <conditionalFormatting sqref="Q64:Q67">
    <cfRule type="expression" dxfId="366" priority="5145">
      <formula>K64="Choose option"</formula>
    </cfRule>
  </conditionalFormatting>
  <conditionalFormatting sqref="Q71">
    <cfRule type="expression" dxfId="365" priority="606">
      <formula>K71="Choose option"</formula>
    </cfRule>
  </conditionalFormatting>
  <conditionalFormatting sqref="Q72:Q75">
    <cfRule type="expression" dxfId="364" priority="5137">
      <formula>K72="Choose option"</formula>
    </cfRule>
  </conditionalFormatting>
  <conditionalFormatting sqref="Q79">
    <cfRule type="expression" dxfId="363" priority="608">
      <formula>K79="Choose option"</formula>
    </cfRule>
  </conditionalFormatting>
  <conditionalFormatting sqref="Q80:Q83">
    <cfRule type="expression" dxfId="362" priority="5129">
      <formula>K80="Choose option"</formula>
    </cfRule>
  </conditionalFormatting>
  <conditionalFormatting sqref="Q87">
    <cfRule type="expression" dxfId="361" priority="610">
      <formula>K87="Choose option"</formula>
    </cfRule>
  </conditionalFormatting>
  <conditionalFormatting sqref="Q88:Q91">
    <cfRule type="expression" dxfId="360" priority="5121">
      <formula>K88="Choose option"</formula>
    </cfRule>
  </conditionalFormatting>
  <conditionalFormatting sqref="Q95">
    <cfRule type="expression" dxfId="359" priority="612">
      <formula>K95="Choose option"</formula>
    </cfRule>
  </conditionalFormatting>
  <conditionalFormatting sqref="Q96:Q99">
    <cfRule type="expression" dxfId="358" priority="5113">
      <formula>K96="Choose option"</formula>
    </cfRule>
  </conditionalFormatting>
  <conditionalFormatting sqref="Q103">
    <cfRule type="expression" dxfId="357" priority="614">
      <formula>K103="Choose option"</formula>
    </cfRule>
  </conditionalFormatting>
  <conditionalFormatting sqref="Q104:Q107">
    <cfRule type="expression" dxfId="356" priority="5105">
      <formula>K104="Choose option"</formula>
    </cfRule>
  </conditionalFormatting>
  <conditionalFormatting sqref="Q111">
    <cfRule type="expression" dxfId="355" priority="616">
      <formula>K111="Choose option"</formula>
    </cfRule>
  </conditionalFormatting>
  <conditionalFormatting sqref="Q112:Q115">
    <cfRule type="expression" dxfId="354" priority="5097">
      <formula>K112="Choose option"</formula>
    </cfRule>
  </conditionalFormatting>
  <conditionalFormatting sqref="Q119">
    <cfRule type="expression" dxfId="353" priority="618">
      <formula>K119="Choose option"</formula>
    </cfRule>
  </conditionalFormatting>
  <conditionalFormatting sqref="Q120:Q123">
    <cfRule type="expression" dxfId="352" priority="5089">
      <formula>K120="Choose option"</formula>
    </cfRule>
  </conditionalFormatting>
  <conditionalFormatting sqref="Q127">
    <cfRule type="expression" dxfId="351" priority="620">
      <formula>K127="Choose option"</formula>
    </cfRule>
  </conditionalFormatting>
  <conditionalFormatting sqref="Q128:Q131">
    <cfRule type="expression" dxfId="350" priority="5081">
      <formula>K128="Choose option"</formula>
    </cfRule>
  </conditionalFormatting>
  <conditionalFormatting sqref="Q135">
    <cfRule type="expression" dxfId="349" priority="622">
      <formula>K135="Choose option"</formula>
    </cfRule>
  </conditionalFormatting>
  <conditionalFormatting sqref="Q136:Q139">
    <cfRule type="expression" dxfId="348" priority="5073">
      <formula>K136="Choose option"</formula>
    </cfRule>
  </conditionalFormatting>
  <conditionalFormatting sqref="Q143">
    <cfRule type="expression" dxfId="347" priority="592">
      <formula>K143="Choose option"</formula>
    </cfRule>
  </conditionalFormatting>
  <conditionalFormatting sqref="Q144:Q147">
    <cfRule type="expression" dxfId="346" priority="5065">
      <formula>K144="Choose option"</formula>
    </cfRule>
  </conditionalFormatting>
  <conditionalFormatting sqref="Q151">
    <cfRule type="expression" dxfId="345" priority="590">
      <formula>K151="Choose option"</formula>
    </cfRule>
  </conditionalFormatting>
  <conditionalFormatting sqref="Q152:Q155">
    <cfRule type="expression" dxfId="344" priority="5057">
      <formula>K152="Choose option"</formula>
    </cfRule>
  </conditionalFormatting>
  <conditionalFormatting sqref="Q159">
    <cfRule type="expression" dxfId="343" priority="588">
      <formula>K159="Choose option"</formula>
    </cfRule>
  </conditionalFormatting>
  <conditionalFormatting sqref="Q160:Q163">
    <cfRule type="expression" dxfId="342" priority="5049">
      <formula>K160="Choose option"</formula>
    </cfRule>
  </conditionalFormatting>
  <conditionalFormatting sqref="Q167">
    <cfRule type="expression" dxfId="341" priority="586">
      <formula>K167="Choose option"</formula>
    </cfRule>
  </conditionalFormatting>
  <conditionalFormatting sqref="Q168:Q171">
    <cfRule type="expression" dxfId="340" priority="5041">
      <formula>K168="Choose option"</formula>
    </cfRule>
  </conditionalFormatting>
  <conditionalFormatting sqref="Q175">
    <cfRule type="expression" dxfId="339" priority="584">
      <formula>K175="Choose option"</formula>
    </cfRule>
  </conditionalFormatting>
  <conditionalFormatting sqref="Q176:Q179">
    <cfRule type="expression" dxfId="338" priority="5033">
      <formula>K176="Choose option"</formula>
    </cfRule>
  </conditionalFormatting>
  <conditionalFormatting sqref="Q183">
    <cfRule type="expression" dxfId="337" priority="582">
      <formula>K183="Choose option"</formula>
    </cfRule>
  </conditionalFormatting>
  <conditionalFormatting sqref="Q184:Q187">
    <cfRule type="expression" dxfId="336" priority="5025">
      <formula>K184="Choose option"</formula>
    </cfRule>
  </conditionalFormatting>
  <conditionalFormatting sqref="Q191">
    <cfRule type="expression" dxfId="335" priority="580">
      <formula>K191="Choose option"</formula>
    </cfRule>
  </conditionalFormatting>
  <conditionalFormatting sqref="Q192:Q195">
    <cfRule type="expression" dxfId="334" priority="5017">
      <formula>K192="Choose option"</formula>
    </cfRule>
  </conditionalFormatting>
  <conditionalFormatting sqref="Q199">
    <cfRule type="expression" dxfId="333" priority="578">
      <formula>K199="Choose option"</formula>
    </cfRule>
  </conditionalFormatting>
  <conditionalFormatting sqref="Q200:Q203">
    <cfRule type="expression" dxfId="332" priority="5009">
      <formula>K200="Choose option"</formula>
    </cfRule>
  </conditionalFormatting>
  <conditionalFormatting sqref="Q207">
    <cfRule type="expression" dxfId="331" priority="576">
      <formula>K207="Choose option"</formula>
    </cfRule>
  </conditionalFormatting>
  <conditionalFormatting sqref="Q208:Q211">
    <cfRule type="expression" dxfId="330" priority="5001">
      <formula>K208="Choose option"</formula>
    </cfRule>
  </conditionalFormatting>
  <conditionalFormatting sqref="Q215">
    <cfRule type="expression" dxfId="329" priority="574">
      <formula>K215="Choose option"</formula>
    </cfRule>
  </conditionalFormatting>
  <conditionalFormatting sqref="Q216:Q219">
    <cfRule type="expression" dxfId="328" priority="4993">
      <formula>K216="Choose option"</formula>
    </cfRule>
  </conditionalFormatting>
  <conditionalFormatting sqref="Q223">
    <cfRule type="expression" dxfId="327" priority="572">
      <formula>K223="Choose option"</formula>
    </cfRule>
  </conditionalFormatting>
  <conditionalFormatting sqref="Q224:Q227">
    <cfRule type="expression" dxfId="326" priority="4985">
      <formula>K224="Choose option"</formula>
    </cfRule>
  </conditionalFormatting>
  <conditionalFormatting sqref="Q231">
    <cfRule type="expression" dxfId="325" priority="570">
      <formula>K231="Choose option"</formula>
    </cfRule>
  </conditionalFormatting>
  <conditionalFormatting sqref="Q232:Q235">
    <cfRule type="expression" dxfId="324" priority="4977">
      <formula>K232="Choose option"</formula>
    </cfRule>
  </conditionalFormatting>
  <conditionalFormatting sqref="Q239">
    <cfRule type="expression" dxfId="323" priority="568">
      <formula>K239="Choose option"</formula>
    </cfRule>
  </conditionalFormatting>
  <conditionalFormatting sqref="Q240:Q243">
    <cfRule type="expression" dxfId="322" priority="4961">
      <formula>K240="Choose option"</formula>
    </cfRule>
  </conditionalFormatting>
  <conditionalFormatting sqref="Q247">
    <cfRule type="expression" dxfId="321" priority="566">
      <formula>K247="Choose option"</formula>
    </cfRule>
  </conditionalFormatting>
  <conditionalFormatting sqref="Q248:Q251">
    <cfRule type="expression" dxfId="320" priority="4969">
      <formula>K248="Choose option"</formula>
    </cfRule>
  </conditionalFormatting>
  <conditionalFormatting sqref="R15">
    <cfRule type="cellIs" dxfId="319" priority="21273" operator="lessThan">
      <formula>0</formula>
    </cfRule>
    <cfRule type="expression" dxfId="318" priority="21280">
      <formula>K15="Choose option"</formula>
    </cfRule>
  </conditionalFormatting>
  <conditionalFormatting sqref="R16:R19">
    <cfRule type="expression" dxfId="316" priority="17491">
      <formula>K16="Choose option"</formula>
    </cfRule>
    <cfRule type="cellIs" dxfId="315" priority="17490" operator="lessThan">
      <formula>0</formula>
    </cfRule>
  </conditionalFormatting>
  <conditionalFormatting sqref="R23">
    <cfRule type="expression" dxfId="314" priority="63">
      <formula>K23="Choose option"</formula>
    </cfRule>
    <cfRule type="cellIs" dxfId="313" priority="62" operator="lessThan">
      <formula>0</formula>
    </cfRule>
  </conditionalFormatting>
  <conditionalFormatting sqref="R24:R27">
    <cfRule type="expression" dxfId="310" priority="4944">
      <formula>K24="Choose option"</formula>
    </cfRule>
    <cfRule type="cellIs" dxfId="309" priority="4943" operator="lessThan">
      <formula>0</formula>
    </cfRule>
  </conditionalFormatting>
  <conditionalFormatting sqref="R31">
    <cfRule type="cellIs" dxfId="307" priority="66" operator="lessThan">
      <formula>0</formula>
    </cfRule>
    <cfRule type="expression" dxfId="306" priority="67">
      <formula>K31="Choose option"</formula>
    </cfRule>
  </conditionalFormatting>
  <conditionalFormatting sqref="R32:R35">
    <cfRule type="cellIs" dxfId="305" priority="4927" operator="lessThan">
      <formula>0</formula>
    </cfRule>
    <cfRule type="expression" dxfId="304" priority="4928">
      <formula>K32="Choose option"</formula>
    </cfRule>
  </conditionalFormatting>
  <conditionalFormatting sqref="R39">
    <cfRule type="cellIs" dxfId="302" priority="70" operator="lessThan">
      <formula>0</formula>
    </cfRule>
    <cfRule type="expression" dxfId="301" priority="71">
      <formula>K39="Choose option"</formula>
    </cfRule>
  </conditionalFormatting>
  <conditionalFormatting sqref="R40:R43">
    <cfRule type="expression" dxfId="300" priority="4912">
      <formula>K40="Choose option"</formula>
    </cfRule>
    <cfRule type="cellIs" dxfId="299" priority="4911" operator="lessThan">
      <formula>0</formula>
    </cfRule>
  </conditionalFormatting>
  <conditionalFormatting sqref="R47">
    <cfRule type="expression" dxfId="298" priority="75">
      <formula>K47="Choose option"</formula>
    </cfRule>
    <cfRule type="cellIs" dxfId="296" priority="74" operator="lessThan">
      <formula>0</formula>
    </cfRule>
  </conditionalFormatting>
  <conditionalFormatting sqref="R48:R51">
    <cfRule type="expression" dxfId="295" priority="4896">
      <formula>K48="Choose option"</formula>
    </cfRule>
    <cfRule type="cellIs" dxfId="294" priority="4895" operator="lessThan">
      <formula>0</formula>
    </cfRule>
  </conditionalFormatting>
  <conditionalFormatting sqref="R55">
    <cfRule type="expression" dxfId="293" priority="79">
      <formula>K55="Choose option"</formula>
    </cfRule>
    <cfRule type="cellIs" dxfId="291" priority="78" operator="lessThan">
      <formula>0</formula>
    </cfRule>
  </conditionalFormatting>
  <conditionalFormatting sqref="R56:R59">
    <cfRule type="expression" dxfId="290" priority="4880">
      <formula>K56="Choose option"</formula>
    </cfRule>
    <cfRule type="cellIs" dxfId="289" priority="4879" operator="lessThan">
      <formula>0</formula>
    </cfRule>
  </conditionalFormatting>
  <conditionalFormatting sqref="R63">
    <cfRule type="expression" dxfId="288" priority="83">
      <formula>K63="Choose option"</formula>
    </cfRule>
    <cfRule type="cellIs" dxfId="286" priority="82" operator="lessThan">
      <formula>0</formula>
    </cfRule>
  </conditionalFormatting>
  <conditionalFormatting sqref="R64:R67">
    <cfRule type="cellIs" dxfId="285" priority="4863" operator="lessThan">
      <formula>0</formula>
    </cfRule>
    <cfRule type="expression" dxfId="284" priority="4864">
      <formula>K64="Choose option"</formula>
    </cfRule>
  </conditionalFormatting>
  <conditionalFormatting sqref="R71">
    <cfRule type="expression" dxfId="283" priority="87">
      <formula>K71="Choose option"</formula>
    </cfRule>
    <cfRule type="cellIs" dxfId="282" priority="86" operator="lessThan">
      <formula>0</formula>
    </cfRule>
  </conditionalFormatting>
  <conditionalFormatting sqref="R72:R75">
    <cfRule type="expression" dxfId="280" priority="4848">
      <formula>K72="Choose option"</formula>
    </cfRule>
    <cfRule type="cellIs" dxfId="279" priority="4847" operator="lessThan">
      <formula>0</formula>
    </cfRule>
  </conditionalFormatting>
  <conditionalFormatting sqref="R79">
    <cfRule type="cellIs" dxfId="278" priority="90" operator="lessThan">
      <formula>0</formula>
    </cfRule>
    <cfRule type="expression" dxfId="277" priority="91">
      <formula>K79="Choose option"</formula>
    </cfRule>
  </conditionalFormatting>
  <conditionalFormatting sqref="R80:R83">
    <cfRule type="cellIs" dxfId="275" priority="4831" operator="lessThan">
      <formula>0</formula>
    </cfRule>
    <cfRule type="expression" dxfId="274" priority="4832">
      <formula>K80="Choose option"</formula>
    </cfRule>
  </conditionalFormatting>
  <conditionalFormatting sqref="R87">
    <cfRule type="expression" dxfId="273" priority="95">
      <formula>K87="Choose option"</formula>
    </cfRule>
    <cfRule type="cellIs" dxfId="272" priority="94" operator="lessThan">
      <formula>0</formula>
    </cfRule>
  </conditionalFormatting>
  <conditionalFormatting sqref="R88:R91">
    <cfRule type="expression" dxfId="270" priority="4816">
      <formula>K88="Choose option"</formula>
    </cfRule>
    <cfRule type="cellIs" dxfId="269" priority="4815" operator="lessThan">
      <formula>0</formula>
    </cfRule>
  </conditionalFormatting>
  <conditionalFormatting sqref="R95">
    <cfRule type="expression" dxfId="267" priority="99">
      <formula>K95="Choose option"</formula>
    </cfRule>
    <cfRule type="cellIs" dxfId="266" priority="98" operator="lessThan">
      <formula>0</formula>
    </cfRule>
  </conditionalFormatting>
  <conditionalFormatting sqref="R96:R99">
    <cfRule type="cellIs" dxfId="265" priority="4799" operator="lessThan">
      <formula>0</formula>
    </cfRule>
    <cfRule type="expression" dxfId="264" priority="4800">
      <formula>K96="Choose option"</formula>
    </cfRule>
  </conditionalFormatting>
  <conditionalFormatting sqref="R103">
    <cfRule type="cellIs" dxfId="262" priority="102" operator="lessThan">
      <formula>0</formula>
    </cfRule>
    <cfRule type="expression" dxfId="261" priority="103">
      <formula>K103="Choose option"</formula>
    </cfRule>
  </conditionalFormatting>
  <conditionalFormatting sqref="R104:R107">
    <cfRule type="expression" dxfId="260" priority="4784">
      <formula>K104="Choose option"</formula>
    </cfRule>
    <cfRule type="cellIs" dxfId="259" priority="4783" operator="lessThan">
      <formula>0</formula>
    </cfRule>
  </conditionalFormatting>
  <conditionalFormatting sqref="R111">
    <cfRule type="expression" dxfId="257" priority="107">
      <formula>K111="Choose option"</formula>
    </cfRule>
    <cfRule type="cellIs" dxfId="256" priority="106" operator="lessThan">
      <formula>0</formula>
    </cfRule>
  </conditionalFormatting>
  <conditionalFormatting sqref="R112:R115">
    <cfRule type="expression" dxfId="255" priority="4768">
      <formula>K112="Choose option"</formula>
    </cfRule>
    <cfRule type="cellIs" dxfId="254" priority="4767" operator="lessThan">
      <formula>0</formula>
    </cfRule>
  </conditionalFormatting>
  <conditionalFormatting sqref="R119">
    <cfRule type="expression" dxfId="253" priority="111">
      <formula>K119="Choose option"</formula>
    </cfRule>
    <cfRule type="cellIs" dxfId="252" priority="110" operator="lessThan">
      <formula>0</formula>
    </cfRule>
  </conditionalFormatting>
  <conditionalFormatting sqref="R120:R123">
    <cfRule type="cellIs" dxfId="250" priority="4751" operator="lessThan">
      <formula>0</formula>
    </cfRule>
    <cfRule type="expression" dxfId="249" priority="4752">
      <formula>K120="Choose option"</formula>
    </cfRule>
  </conditionalFormatting>
  <conditionalFormatting sqref="R127">
    <cfRule type="cellIs" dxfId="247" priority="114" operator="lessThan">
      <formula>0</formula>
    </cfRule>
    <cfRule type="expression" dxfId="246" priority="115">
      <formula>K127="Choose option"</formula>
    </cfRule>
  </conditionalFormatting>
  <conditionalFormatting sqref="R128:R131">
    <cfRule type="expression" dxfId="245" priority="4736">
      <formula>K128="Choose option"</formula>
    </cfRule>
    <cfRule type="cellIs" dxfId="244" priority="4735" operator="lessThan">
      <formula>0</formula>
    </cfRule>
  </conditionalFormatting>
  <conditionalFormatting sqref="R135">
    <cfRule type="cellIs" dxfId="243" priority="624" operator="lessThan">
      <formula>0</formula>
    </cfRule>
    <cfRule type="expression" dxfId="242" priority="625">
      <formula>K135="Choose option"</formula>
    </cfRule>
  </conditionalFormatting>
  <conditionalFormatting sqref="R136:R139">
    <cfRule type="expression" dxfId="240" priority="4720">
      <formula>K136="Choose option"</formula>
    </cfRule>
    <cfRule type="cellIs" dxfId="239" priority="4719" operator="lessThan">
      <formula>0</formula>
    </cfRule>
  </conditionalFormatting>
  <conditionalFormatting sqref="R143">
    <cfRule type="cellIs" dxfId="237" priority="58" operator="lessThan">
      <formula>0</formula>
    </cfRule>
    <cfRule type="expression" dxfId="236" priority="59">
      <formula>K143="Choose option"</formula>
    </cfRule>
  </conditionalFormatting>
  <conditionalFormatting sqref="R144:R147">
    <cfRule type="expression" dxfId="235" priority="4704">
      <formula>K144="Choose option"</formula>
    </cfRule>
    <cfRule type="cellIs" dxfId="234" priority="4703" operator="lessThan">
      <formula>0</formula>
    </cfRule>
  </conditionalFormatting>
  <conditionalFormatting sqref="R151">
    <cfRule type="cellIs" dxfId="233" priority="54" operator="lessThan">
      <formula>0</formula>
    </cfRule>
    <cfRule type="expression" dxfId="232" priority="55">
      <formula>K151="Choose option"</formula>
    </cfRule>
  </conditionalFormatting>
  <conditionalFormatting sqref="R152:R155">
    <cfRule type="expression" dxfId="230" priority="4688">
      <formula>K152="Choose option"</formula>
    </cfRule>
    <cfRule type="cellIs" dxfId="229" priority="4687" operator="lessThan">
      <formula>0</formula>
    </cfRule>
  </conditionalFormatting>
  <conditionalFormatting sqref="R159">
    <cfRule type="expression" dxfId="228" priority="51">
      <formula>K159="Choose option"</formula>
    </cfRule>
    <cfRule type="cellIs" dxfId="227" priority="50" operator="lessThan">
      <formula>0</formula>
    </cfRule>
  </conditionalFormatting>
  <conditionalFormatting sqref="R160:R163">
    <cfRule type="cellIs" dxfId="225" priority="4671" operator="lessThan">
      <formula>0</formula>
    </cfRule>
    <cfRule type="expression" dxfId="224" priority="4672">
      <formula>K160="Choose option"</formula>
    </cfRule>
  </conditionalFormatting>
  <conditionalFormatting sqref="R167">
    <cfRule type="expression" dxfId="222" priority="47">
      <formula>K167="Choose option"</formula>
    </cfRule>
    <cfRule type="cellIs" dxfId="221" priority="46" operator="lessThan">
      <formula>0</formula>
    </cfRule>
  </conditionalFormatting>
  <conditionalFormatting sqref="R168:R171">
    <cfRule type="cellIs" dxfId="220" priority="4655" operator="lessThan">
      <formula>0</formula>
    </cfRule>
    <cfRule type="expression" dxfId="219" priority="4656">
      <formula>K168="Choose option"</formula>
    </cfRule>
  </conditionalFormatting>
  <conditionalFormatting sqref="R175">
    <cfRule type="cellIs" dxfId="217" priority="42" operator="lessThan">
      <formula>0</formula>
    </cfRule>
    <cfRule type="expression" dxfId="216" priority="43">
      <formula>K175="Choose option"</formula>
    </cfRule>
  </conditionalFormatting>
  <conditionalFormatting sqref="R176:R179">
    <cfRule type="cellIs" dxfId="215" priority="4639" operator="lessThan">
      <formula>0</formula>
    </cfRule>
    <cfRule type="expression" dxfId="214" priority="4640">
      <formula>K176="Choose option"</formula>
    </cfRule>
  </conditionalFormatting>
  <conditionalFormatting sqref="R183">
    <cfRule type="expression" dxfId="213" priority="39">
      <formula>K183="Choose option"</formula>
    </cfRule>
    <cfRule type="cellIs" dxfId="212" priority="38" operator="lessThan">
      <formula>0</formula>
    </cfRule>
  </conditionalFormatting>
  <conditionalFormatting sqref="R184:R187">
    <cfRule type="expression" dxfId="210" priority="4624">
      <formula>K184="Choose option"</formula>
    </cfRule>
    <cfRule type="cellIs" dxfId="209" priority="4623" operator="lessThan">
      <formula>0</formula>
    </cfRule>
  </conditionalFormatting>
  <conditionalFormatting sqref="R191">
    <cfRule type="expression" dxfId="207" priority="35">
      <formula>K191="Choose option"</formula>
    </cfRule>
    <cfRule type="cellIs" dxfId="206" priority="34" operator="lessThan">
      <formula>0</formula>
    </cfRule>
  </conditionalFormatting>
  <conditionalFormatting sqref="R192:R195">
    <cfRule type="cellIs" dxfId="205" priority="4607" operator="lessThan">
      <formula>0</formula>
    </cfRule>
    <cfRule type="expression" dxfId="204" priority="4608">
      <formula>K192="Choose option"</formula>
    </cfRule>
  </conditionalFormatting>
  <conditionalFormatting sqref="R199">
    <cfRule type="cellIs" dxfId="203" priority="30" operator="lessThan">
      <formula>0</formula>
    </cfRule>
    <cfRule type="expression" dxfId="202" priority="31">
      <formula>K199="Choose option"</formula>
    </cfRule>
  </conditionalFormatting>
  <conditionalFormatting sqref="R200:R203">
    <cfRule type="expression" dxfId="200" priority="4592">
      <formula>K200="Choose option"</formula>
    </cfRule>
    <cfRule type="cellIs" dxfId="199" priority="4591" operator="lessThan">
      <formula>0</formula>
    </cfRule>
  </conditionalFormatting>
  <conditionalFormatting sqref="R207">
    <cfRule type="expression" dxfId="198" priority="23">
      <formula>K207="Choose option"</formula>
    </cfRule>
    <cfRule type="cellIs" dxfId="197" priority="22" operator="lessThan">
      <formula>0</formula>
    </cfRule>
  </conditionalFormatting>
  <conditionalFormatting sqref="R208:R211">
    <cfRule type="cellIs" dxfId="195" priority="4575" operator="lessThan">
      <formula>0</formula>
    </cfRule>
    <cfRule type="expression" dxfId="194" priority="4576">
      <formula>K208="Choose option"</formula>
    </cfRule>
  </conditionalFormatting>
  <conditionalFormatting sqref="R215">
    <cfRule type="cellIs" dxfId="193" priority="18" operator="lessThan">
      <formula>0</formula>
    </cfRule>
    <cfRule type="expression" dxfId="192" priority="19">
      <formula>K215="Choose option"</formula>
    </cfRule>
  </conditionalFormatting>
  <conditionalFormatting sqref="R216:R219">
    <cfRule type="expression" dxfId="190" priority="4560">
      <formula>K216="Choose option"</formula>
    </cfRule>
    <cfRule type="cellIs" dxfId="189" priority="4559" operator="lessThan">
      <formula>0</formula>
    </cfRule>
  </conditionalFormatting>
  <conditionalFormatting sqref="R223">
    <cfRule type="cellIs" dxfId="188" priority="14" operator="lessThan">
      <formula>0</formula>
    </cfRule>
    <cfRule type="expression" dxfId="186" priority="15">
      <formula>K223="Choose option"</formula>
    </cfRule>
  </conditionalFormatting>
  <conditionalFormatting sqref="R224:R227">
    <cfRule type="cellIs" dxfId="185" priority="4543" operator="lessThan">
      <formula>0</formula>
    </cfRule>
    <cfRule type="expression" dxfId="184" priority="4544">
      <formula>K224="Choose option"</formula>
    </cfRule>
  </conditionalFormatting>
  <conditionalFormatting sqref="R231">
    <cfRule type="cellIs" dxfId="182" priority="10" operator="lessThan">
      <formula>0</formula>
    </cfRule>
    <cfRule type="expression" dxfId="181" priority="11">
      <formula>K231="Choose option"</formula>
    </cfRule>
  </conditionalFormatting>
  <conditionalFormatting sqref="R232:R235">
    <cfRule type="cellIs" dxfId="180" priority="4527" operator="lessThan">
      <formula>0</formula>
    </cfRule>
    <cfRule type="expression" dxfId="179" priority="4528">
      <formula>K232="Choose option"</formula>
    </cfRule>
  </conditionalFormatting>
  <conditionalFormatting sqref="R239">
    <cfRule type="expression" dxfId="177" priority="7">
      <formula>K239="Choose option"</formula>
    </cfRule>
    <cfRule type="cellIs" dxfId="176" priority="6" operator="lessThan">
      <formula>0</formula>
    </cfRule>
  </conditionalFormatting>
  <conditionalFormatting sqref="R240:R243">
    <cfRule type="expression" dxfId="175" priority="4512">
      <formula>K240="Choose option"</formula>
    </cfRule>
    <cfRule type="cellIs" dxfId="174" priority="4511" operator="lessThan">
      <formula>0</formula>
    </cfRule>
  </conditionalFormatting>
  <conditionalFormatting sqref="R247">
    <cfRule type="expression" dxfId="173" priority="3">
      <formula>K247="Choose option"</formula>
    </cfRule>
    <cfRule type="cellIs" dxfId="172" priority="2" operator="lessThan">
      <formula>0</formula>
    </cfRule>
  </conditionalFormatting>
  <conditionalFormatting sqref="R248:R251">
    <cfRule type="expression" dxfId="170" priority="4496">
      <formula>K248="Choose option"</formula>
    </cfRule>
    <cfRule type="cellIs" dxfId="169" priority="4495" operator="lessThan">
      <formula>0</formula>
    </cfRule>
  </conditionalFormatting>
  <conditionalFormatting sqref="T15">
    <cfRule type="expression" dxfId="168" priority="21230">
      <formula>M15="Choose option"</formula>
    </cfRule>
    <cfRule type="cellIs" dxfId="166" priority="21229" operator="lessThan">
      <formula>0</formula>
    </cfRule>
  </conditionalFormatting>
  <conditionalFormatting sqref="T23">
    <cfRule type="expression" dxfId="165" priority="1852">
      <formula>M23="Choose option"</formula>
    </cfRule>
    <cfRule type="cellIs" dxfId="164" priority="1851" operator="lessThan">
      <formula>0</formula>
    </cfRule>
  </conditionalFormatting>
  <conditionalFormatting sqref="T31">
    <cfRule type="cellIs" dxfId="161" priority="1765" operator="lessThan">
      <formula>0</formula>
    </cfRule>
    <cfRule type="expression" dxfId="160" priority="1766">
      <formula>M31="Choose option"</formula>
    </cfRule>
  </conditionalFormatting>
  <conditionalFormatting sqref="T39">
    <cfRule type="expression" dxfId="155" priority="1762">
      <formula>M39="Choose option"</formula>
    </cfRule>
    <cfRule type="cellIs" dxfId="154" priority="1761" operator="lessThan">
      <formula>0</formula>
    </cfRule>
  </conditionalFormatting>
  <conditionalFormatting sqref="T47">
    <cfRule type="cellIs" dxfId="151" priority="1757" operator="lessThan">
      <formula>0</formula>
    </cfRule>
    <cfRule type="expression" dxfId="150" priority="1758">
      <formula>M47="Choose option"</formula>
    </cfRule>
  </conditionalFormatting>
  <conditionalFormatting sqref="T55">
    <cfRule type="expression" dxfId="147" priority="1754">
      <formula>M55="Choose option"</formula>
    </cfRule>
    <cfRule type="cellIs" dxfId="146" priority="1753" operator="lessThan">
      <formula>0</formula>
    </cfRule>
  </conditionalFormatting>
  <conditionalFormatting sqref="T63">
    <cfRule type="cellIs" dxfId="143" priority="1749" operator="lessThan">
      <formula>0</formula>
    </cfRule>
    <cfRule type="expression" dxfId="142" priority="1750">
      <formula>M63="Choose option"</formula>
    </cfRule>
  </conditionalFormatting>
  <conditionalFormatting sqref="T71">
    <cfRule type="cellIs" dxfId="140" priority="1745" operator="lessThan">
      <formula>0</formula>
    </cfRule>
    <cfRule type="expression" dxfId="139" priority="1746">
      <formula>M71="Choose option"</formula>
    </cfRule>
  </conditionalFormatting>
  <conditionalFormatting sqref="T79">
    <cfRule type="cellIs" dxfId="137" priority="1741" operator="lessThan">
      <formula>0</formula>
    </cfRule>
    <cfRule type="expression" dxfId="136" priority="1742">
      <formula>M79="Choose option"</formula>
    </cfRule>
  </conditionalFormatting>
  <conditionalFormatting sqref="T87">
    <cfRule type="expression" dxfId="132" priority="1738">
      <formula>M87="Choose option"</formula>
    </cfRule>
    <cfRule type="cellIs" dxfId="130" priority="1737" operator="lessThan">
      <formula>0</formula>
    </cfRule>
  </conditionalFormatting>
  <conditionalFormatting sqref="T95">
    <cfRule type="expression" dxfId="128" priority="7046">
      <formula>M95="Choose option"</formula>
    </cfRule>
    <cfRule type="cellIs" dxfId="127" priority="7045" operator="lessThan">
      <formula>0</formula>
    </cfRule>
  </conditionalFormatting>
  <conditionalFormatting sqref="T103">
    <cfRule type="expression" dxfId="125" priority="7042">
      <formula>M103="Choose option"</formula>
    </cfRule>
    <cfRule type="cellIs" dxfId="124" priority="7041" operator="lessThan">
      <formula>0</formula>
    </cfRule>
  </conditionalFormatting>
  <conditionalFormatting sqref="T111">
    <cfRule type="expression" dxfId="122" priority="7038">
      <formula>M111="Choose option"</formula>
    </cfRule>
    <cfRule type="cellIs" dxfId="121" priority="7037" operator="lessThan">
      <formula>0</formula>
    </cfRule>
  </conditionalFormatting>
  <conditionalFormatting sqref="T119">
    <cfRule type="expression" dxfId="119" priority="7034">
      <formula>M119="Choose option"</formula>
    </cfRule>
    <cfRule type="cellIs" dxfId="118" priority="7033" operator="lessThan">
      <formula>0</formula>
    </cfRule>
  </conditionalFormatting>
  <conditionalFormatting sqref="T127">
    <cfRule type="expression" dxfId="116" priority="7030">
      <formula>M127="Choose option"</formula>
    </cfRule>
    <cfRule type="cellIs" dxfId="114" priority="7029" operator="lessThan">
      <formula>0</formula>
    </cfRule>
  </conditionalFormatting>
  <conditionalFormatting sqref="T135">
    <cfRule type="expression" dxfId="113" priority="7026">
      <formula>M135="Choose option"</formula>
    </cfRule>
    <cfRule type="cellIs" dxfId="112" priority="7025" operator="lessThan">
      <formula>0</formula>
    </cfRule>
  </conditionalFormatting>
  <conditionalFormatting sqref="T143">
    <cfRule type="expression" dxfId="110" priority="7022">
      <formula>M143="Choose option"</formula>
    </cfRule>
    <cfRule type="cellIs" dxfId="108" priority="7021" operator="lessThan">
      <formula>0</formula>
    </cfRule>
  </conditionalFormatting>
  <conditionalFormatting sqref="T151">
    <cfRule type="cellIs" dxfId="106" priority="7017" operator="lessThan">
      <formula>0</formula>
    </cfRule>
    <cfRule type="expression" dxfId="105" priority="7018">
      <formula>M151="Choose option"</formula>
    </cfRule>
  </conditionalFormatting>
  <conditionalFormatting sqref="T159">
    <cfRule type="cellIs" dxfId="103" priority="7013" operator="lessThan">
      <formula>0</formula>
    </cfRule>
    <cfRule type="expression" dxfId="102" priority="7014">
      <formula>M159="Choose option"</formula>
    </cfRule>
  </conditionalFormatting>
  <conditionalFormatting sqref="T167">
    <cfRule type="cellIs" dxfId="100" priority="7009" operator="lessThan">
      <formula>0</formula>
    </cfRule>
    <cfRule type="expression" dxfId="99" priority="7010">
      <formula>M167="Choose option"</formula>
    </cfRule>
  </conditionalFormatting>
  <conditionalFormatting sqref="T175">
    <cfRule type="cellIs" dxfId="97" priority="7005" operator="lessThan">
      <formula>0</formula>
    </cfRule>
    <cfRule type="expression" dxfId="96" priority="7006">
      <formula>M175="Choose option"</formula>
    </cfRule>
  </conditionalFormatting>
  <conditionalFormatting sqref="T183">
    <cfRule type="expression" dxfId="95" priority="1734">
      <formula>M183="Choose option"</formula>
    </cfRule>
    <cfRule type="cellIs" dxfId="94" priority="1733" operator="lessThan">
      <formula>0</formula>
    </cfRule>
  </conditionalFormatting>
  <conditionalFormatting sqref="T191">
    <cfRule type="expression" dxfId="91" priority="1730">
      <formula>M191="Choose option"</formula>
    </cfRule>
    <cfRule type="cellIs" dxfId="90" priority="1729" operator="lessThan">
      <formula>0</formula>
    </cfRule>
  </conditionalFormatting>
  <conditionalFormatting sqref="T199">
    <cfRule type="cellIs" dxfId="85" priority="1725" operator="lessThan">
      <formula>0</formula>
    </cfRule>
    <cfRule type="expression" dxfId="84" priority="1726">
      <formula>M199="Choose option"</formula>
    </cfRule>
  </conditionalFormatting>
  <conditionalFormatting sqref="T207">
    <cfRule type="cellIs" dxfId="81" priority="1721" operator="lessThan">
      <formula>0</formula>
    </cfRule>
    <cfRule type="expression" dxfId="80" priority="1722">
      <formula>M207="Choose option"</formula>
    </cfRule>
  </conditionalFormatting>
  <conditionalFormatting sqref="T215">
    <cfRule type="cellIs" dxfId="79" priority="1717" operator="lessThan">
      <formula>0</formula>
    </cfRule>
    <cfRule type="expression" dxfId="76" priority="1718">
      <formula>M215="Choose option"</formula>
    </cfRule>
  </conditionalFormatting>
  <conditionalFormatting sqref="T223">
    <cfRule type="expression" dxfId="75" priority="1714">
      <formula>M223="Choose option"</formula>
    </cfRule>
    <cfRule type="cellIs" dxfId="74" priority="1713" operator="lessThan">
      <formula>0</formula>
    </cfRule>
  </conditionalFormatting>
  <conditionalFormatting sqref="T231">
    <cfRule type="expression" dxfId="71" priority="1710">
      <formula>M231="Choose option"</formula>
    </cfRule>
    <cfRule type="cellIs" dxfId="70" priority="1709" operator="lessThan">
      <formula>0</formula>
    </cfRule>
  </conditionalFormatting>
  <conditionalFormatting sqref="T239">
    <cfRule type="expression" dxfId="67" priority="1706">
      <formula>M239="Choose option"</formula>
    </cfRule>
    <cfRule type="cellIs" dxfId="66" priority="1705" operator="lessThan">
      <formula>0</formula>
    </cfRule>
  </conditionalFormatting>
  <conditionalFormatting sqref="T247">
    <cfRule type="cellIs" dxfId="63" priority="1701" operator="lessThan">
      <formula>0</formula>
    </cfRule>
    <cfRule type="expression" dxfId="60" priority="1702">
      <formula>M247="Choose option"</formula>
    </cfRule>
  </conditionalFormatting>
  <conditionalFormatting sqref="AF15">
    <cfRule type="expression" dxfId="59" priority="21356">
      <formula>L15="Single end point"</formula>
    </cfRule>
  </conditionalFormatting>
  <conditionalFormatting sqref="AF23">
    <cfRule type="expression" dxfId="58" priority="20962">
      <formula>L23="Single end point"</formula>
    </cfRule>
  </conditionalFormatting>
  <conditionalFormatting sqref="AF31">
    <cfRule type="expression" dxfId="57" priority="20828">
      <formula>L31="Single end point"</formula>
    </cfRule>
  </conditionalFormatting>
  <conditionalFormatting sqref="AF39">
    <cfRule type="expression" dxfId="56" priority="20761">
      <formula>L39="Single end point"</formula>
    </cfRule>
  </conditionalFormatting>
  <conditionalFormatting sqref="AF47">
    <cfRule type="expression" dxfId="55" priority="20694">
      <formula>L47="Single end point"</formula>
    </cfRule>
  </conditionalFormatting>
  <conditionalFormatting sqref="AF55">
    <cfRule type="expression" dxfId="54" priority="20627">
      <formula>L55="Single end point"</formula>
    </cfRule>
  </conditionalFormatting>
  <conditionalFormatting sqref="AF63">
    <cfRule type="expression" dxfId="53" priority="20560">
      <formula>L63="Single end point"</formula>
    </cfRule>
  </conditionalFormatting>
  <conditionalFormatting sqref="AF71">
    <cfRule type="expression" dxfId="52" priority="20493">
      <formula>L71="Single end point"</formula>
    </cfRule>
  </conditionalFormatting>
  <conditionalFormatting sqref="AF79">
    <cfRule type="expression" dxfId="51" priority="20426">
      <formula>L79="Single end point"</formula>
    </cfRule>
  </conditionalFormatting>
  <conditionalFormatting sqref="AF87">
    <cfRule type="expression" dxfId="50" priority="20359">
      <formula>L87="Single end point"</formula>
    </cfRule>
  </conditionalFormatting>
  <conditionalFormatting sqref="AF95">
    <cfRule type="expression" dxfId="49" priority="20292">
      <formula>L95="Single end point"</formula>
    </cfRule>
  </conditionalFormatting>
  <conditionalFormatting sqref="AF103">
    <cfRule type="expression" dxfId="48" priority="20158">
      <formula>L103="Single end point"</formula>
    </cfRule>
  </conditionalFormatting>
  <conditionalFormatting sqref="AF111">
    <cfRule type="expression" dxfId="47" priority="20091">
      <formula>L111="Single end point"</formula>
    </cfRule>
  </conditionalFormatting>
  <conditionalFormatting sqref="AF119">
    <cfRule type="expression" dxfId="46" priority="20024">
      <formula>L119="Single end point"</formula>
    </cfRule>
  </conditionalFormatting>
  <conditionalFormatting sqref="AF127">
    <cfRule type="expression" dxfId="45" priority="19957">
      <formula>L127="Single end point"</formula>
    </cfRule>
  </conditionalFormatting>
  <conditionalFormatting sqref="AF135">
    <cfRule type="expression" dxfId="44" priority="19890">
      <formula>L135="Single end point"</formula>
    </cfRule>
  </conditionalFormatting>
  <conditionalFormatting sqref="AF143">
    <cfRule type="expression" dxfId="43" priority="19823">
      <formula>L143="Single end point"</formula>
    </cfRule>
  </conditionalFormatting>
  <conditionalFormatting sqref="AF151">
    <cfRule type="expression" dxfId="42" priority="19756">
      <formula>L151="Single end point"</formula>
    </cfRule>
  </conditionalFormatting>
  <conditionalFormatting sqref="AF159">
    <cfRule type="expression" dxfId="41" priority="19689">
      <formula>L159="Single end point"</formula>
    </cfRule>
  </conditionalFormatting>
  <conditionalFormatting sqref="AF167">
    <cfRule type="expression" dxfId="40" priority="19622">
      <formula>L167="Single end point"</formula>
    </cfRule>
  </conditionalFormatting>
  <conditionalFormatting sqref="AF175">
    <cfRule type="expression" dxfId="39" priority="19555">
      <formula>L175="Single end point"</formula>
    </cfRule>
  </conditionalFormatting>
  <conditionalFormatting sqref="AF183">
    <cfRule type="expression" dxfId="38" priority="19488">
      <formula>L183="Single end point"</formula>
    </cfRule>
  </conditionalFormatting>
  <conditionalFormatting sqref="AF191">
    <cfRule type="expression" dxfId="37" priority="19421">
      <formula>L191="Single end point"</formula>
    </cfRule>
  </conditionalFormatting>
  <conditionalFormatting sqref="AF199">
    <cfRule type="expression" dxfId="36" priority="19354">
      <formula>L199="Single end point"</formula>
    </cfRule>
  </conditionalFormatting>
  <conditionalFormatting sqref="AF207">
    <cfRule type="expression" dxfId="35" priority="19287">
      <formula>L207="Single end point"</formula>
    </cfRule>
  </conditionalFormatting>
  <conditionalFormatting sqref="AF215">
    <cfRule type="expression" dxfId="34" priority="19220">
      <formula>L215="Single end point"</formula>
    </cfRule>
  </conditionalFormatting>
  <conditionalFormatting sqref="AF223">
    <cfRule type="expression" dxfId="33" priority="19153">
      <formula>L223="Single end point"</formula>
    </cfRule>
  </conditionalFormatting>
  <conditionalFormatting sqref="AF231">
    <cfRule type="expression" dxfId="32" priority="19086">
      <formula>L231="Single end point"</formula>
    </cfRule>
  </conditionalFormatting>
  <conditionalFormatting sqref="AF239">
    <cfRule type="expression" dxfId="31" priority="19019">
      <formula>L239="Single end point"</formula>
    </cfRule>
  </conditionalFormatting>
  <conditionalFormatting sqref="AF247">
    <cfRule type="expression" dxfId="30" priority="18952">
      <formula>L247="Single end point"</formula>
    </cfRule>
  </conditionalFormatting>
  <conditionalFormatting sqref="BF15">
    <cfRule type="expression" dxfId="29" priority="21330">
      <formula>L15="Single end point"</formula>
    </cfRule>
  </conditionalFormatting>
  <conditionalFormatting sqref="BF23">
    <cfRule type="expression" dxfId="28" priority="20961">
      <formula>L23="Single end point"</formula>
    </cfRule>
  </conditionalFormatting>
  <conditionalFormatting sqref="BF31">
    <cfRule type="expression" dxfId="27" priority="20827">
      <formula>L31="Single end point"</formula>
    </cfRule>
  </conditionalFormatting>
  <conditionalFormatting sqref="BF39">
    <cfRule type="expression" dxfId="26" priority="20760">
      <formula>L39="Single end point"</formula>
    </cfRule>
  </conditionalFormatting>
  <conditionalFormatting sqref="BF47">
    <cfRule type="expression" dxfId="25" priority="20693">
      <formula>L47="Single end point"</formula>
    </cfRule>
  </conditionalFormatting>
  <conditionalFormatting sqref="BF55">
    <cfRule type="expression" dxfId="24" priority="20626">
      <formula>L55="Single end point"</formula>
    </cfRule>
  </conditionalFormatting>
  <conditionalFormatting sqref="BF63">
    <cfRule type="expression" dxfId="23" priority="20559">
      <formula>L63="Single end point"</formula>
    </cfRule>
  </conditionalFormatting>
  <conditionalFormatting sqref="BF71">
    <cfRule type="expression" dxfId="22" priority="20492">
      <formula>L71="Single end point"</formula>
    </cfRule>
  </conditionalFormatting>
  <conditionalFormatting sqref="BF79">
    <cfRule type="expression" dxfId="21" priority="20425">
      <formula>L79="Single end point"</formula>
    </cfRule>
  </conditionalFormatting>
  <conditionalFormatting sqref="BF87">
    <cfRule type="expression" dxfId="20" priority="20358">
      <formula>L87="Single end point"</formula>
    </cfRule>
  </conditionalFormatting>
  <conditionalFormatting sqref="BF95">
    <cfRule type="expression" dxfId="19" priority="20291">
      <formula>L95="Single end point"</formula>
    </cfRule>
  </conditionalFormatting>
  <conditionalFormatting sqref="BF103">
    <cfRule type="expression" dxfId="18" priority="20157">
      <formula>L103="Single end point"</formula>
    </cfRule>
  </conditionalFormatting>
  <conditionalFormatting sqref="BF111">
    <cfRule type="expression" dxfId="17" priority="20090">
      <formula>L111="Single end point"</formula>
    </cfRule>
  </conditionalFormatting>
  <conditionalFormatting sqref="BF119">
    <cfRule type="expression" dxfId="16" priority="20023">
      <formula>L119="Single end point"</formula>
    </cfRule>
  </conditionalFormatting>
  <conditionalFormatting sqref="BF127">
    <cfRule type="expression" dxfId="15" priority="19956">
      <formula>L127="Single end point"</formula>
    </cfRule>
  </conditionalFormatting>
  <conditionalFormatting sqref="BF135">
    <cfRule type="expression" dxfId="14" priority="19889">
      <formula>L135="Single end point"</formula>
    </cfRule>
  </conditionalFormatting>
  <conditionalFormatting sqref="BF143">
    <cfRule type="expression" dxfId="13" priority="19822">
      <formula>L143="Single end point"</formula>
    </cfRule>
  </conditionalFormatting>
  <conditionalFormatting sqref="BF151">
    <cfRule type="expression" dxfId="12" priority="19755">
      <formula>L151="Single end point"</formula>
    </cfRule>
  </conditionalFormatting>
  <conditionalFormatting sqref="BF159">
    <cfRule type="expression" dxfId="11" priority="19688">
      <formula>L159="Single end point"</formula>
    </cfRule>
  </conditionalFormatting>
  <conditionalFormatting sqref="BF167">
    <cfRule type="expression" dxfId="10" priority="19621">
      <formula>L167="Single end point"</formula>
    </cfRule>
  </conditionalFormatting>
  <conditionalFormatting sqref="BF175">
    <cfRule type="expression" dxfId="9" priority="19554">
      <formula>L175="Single end point"</formula>
    </cfRule>
  </conditionalFormatting>
  <conditionalFormatting sqref="BF183">
    <cfRule type="expression" dxfId="8" priority="19487">
      <formula>L183="Single end point"</formula>
    </cfRule>
  </conditionalFormatting>
  <conditionalFormatting sqref="BF191">
    <cfRule type="expression" dxfId="7" priority="19420">
      <formula>L191="Single end point"</formula>
    </cfRule>
  </conditionalFormatting>
  <conditionalFormatting sqref="BF199">
    <cfRule type="expression" dxfId="6" priority="19353">
      <formula>L199="Single end point"</formula>
    </cfRule>
  </conditionalFormatting>
  <conditionalFormatting sqref="BF207">
    <cfRule type="expression" dxfId="5" priority="19286">
      <formula>L207="Single end point"</formula>
    </cfRule>
  </conditionalFormatting>
  <conditionalFormatting sqref="BF215">
    <cfRule type="expression" dxfId="4" priority="19219">
      <formula>L215="Single end point"</formula>
    </cfRule>
  </conditionalFormatting>
  <conditionalFormatting sqref="BF223">
    <cfRule type="expression" dxfId="3" priority="19152">
      <formula>L223="Single end point"</formula>
    </cfRule>
  </conditionalFormatting>
  <conditionalFormatting sqref="BF231">
    <cfRule type="expression" dxfId="2" priority="19085">
      <formula>L231="Single end point"</formula>
    </cfRule>
  </conditionalFormatting>
  <conditionalFormatting sqref="BF239">
    <cfRule type="expression" dxfId="1" priority="19018">
      <formula>L239="Single end point"</formula>
    </cfRule>
  </conditionalFormatting>
  <conditionalFormatting sqref="BF247">
    <cfRule type="expression" dxfId="0" priority="18951">
      <formula>L247="Single end point"</formula>
    </cfRule>
  </conditionalFormatting>
  <dataValidations xWindow="42" yWindow="428" count="12">
    <dataValidation allowBlank="1" showErrorMessage="1" sqref="BF15 AF15 BF23 AF23 BF31 AF31 BF39 AF39 BF47 AF47 BF55 AF55 BF63 AF63 BF71 AF71 BF79 AF79 BF87 AF87 BF95 AF95 BF103 AF103 BF111 AF111 BF119 AF119 BF127 AF127 BF135 AF135 BF143 AF143 BF151 AF151 BF159 AF159 BF167 AF167 BF175 AF175 BF183 AF183 BF191 AF191 BF199 AF199 BF207 AF207 BF215 AF215 BF223 AF223 BF231 AF231 BF239 AF239 BF247 AF247 C15 C23 C31 C39 C47 C55 C63 C71 C79 C87 C95 C103 C111 C119 C127 C135 C143 C151 C159 C167 C175 C183 C191 C199 C207 C215 C223 C231 C239 C247 E15:F19 E23:F27 E31:F35 E39:F43 E47:F51 E55:F59 E63:F67 P239:R243 E71:F75 E79:F83 E87:F91 E95:F99 E103:F107 E111:F115 E119:F123 E127:F131 E135:F139 E143:F147 E151:F155 E159:F163 E167:F171 E175:F179 E183:F187 E191:F195 E199:F203 E207:F211 E215:F219 E223:F227 E231:F235 E239:F243 P15:R19 P31:R35 P39:R43 P47:R51 P55:R59 P63:R67 P71:R75 P79:R83 P87:R91 P95:R99 P103:R107 P111:R115 P119:R123 P127:R131 E247:F251 P135:R139 P23:R27 P143:R147 P151:R155 P159:R163 P167:R171 P175:R179 P183:R187 P191:R195 P199:R203 P247:R251 P215:R219 P223:R227 P231:R235 P207:R211 C11" xr:uid="{00000000-0002-0000-0500-000000000000}"/>
    <dataValidation operator="equal" allowBlank="1" showInputMessage="1" showErrorMessage="1" sqref="B11 B15 B23 B31 B39 B47 B55 B63 B71 B79 B87 B95 B103 B111 B119 B127 B135 B143 B151 B159 B167 B175 B183 B191 B199 B207 B215 B223 B231 B239 B247" xr:uid="{00000000-0002-0000-0500-000001000000}"/>
    <dataValidation allowBlank="1" showInputMessage="1" showErrorMessage="1" promptTitle="Time preference discount rate" prompt="Enter a discrete discount rate if the time of the proposed Impact  will occur in the future.  " sqref="E11" xr:uid="{00000000-0002-0000-0500-000003000000}"/>
    <dataValidation allowBlank="1" showInputMessage="1" showErrorMessage="1" promptTitle="Benchmark " prompt="Enter the same Benchmark as used in the Impact Model and in the same Measurement Unit as entered in Column F. See the 'Guide for Impact Model' for further explanation of use of Benchmarks." sqref="G15:G19 G23:G27 G31:G35 G39:G43 G47:G51 G55:G59 G63:G67 G71:G75 G79:G83 G87:G91 G95:G99 G103:G107 G111:G115 G119:G123 G127:G131 G135:G139 G143:G147 G151:G155 G159:G163 G167:G171 G175:G179 G183:G187 G191:G195 G199:G203 G207:G211 G215:G219 G223:G227 G231:G235 G239:G243 G247:G251" xr:uid="{00000000-0002-0000-0500-000004000000}"/>
    <dataValidation allowBlank="1" showInputMessage="1" showErrorMessage="1" promptTitle="Proposed Offset activity" prompt="Enter brief detail of the Offset Action (management intervention) proposed." sqref="H15:H19 H23:H27 H247:H251 H32:H35 H47:H51 H55:H59 H63:H67 H71:H75 H79:H83 H87:H91 H95:H99 H103:H107 H111:H115 H119:H123 H127:H131 H135:H139 H143:H147 H151:H155 H159:H163 H167:H171 H175:H179 H183:H187 H191:H195 H199:H203 H207:H211 H215:H219 H223:H227 H231:H235 H239:H243 H40:H43" xr:uid="{00000000-0002-0000-0500-000005000000}"/>
    <dataValidation allowBlank="1" showInputMessage="1" showErrorMessage="1" promptTitle="Offset Area" prompt="Enter the area (in hectares) over which the Offset Actions will be implemented." sqref="I15:I19 I23:I27 I31:I35 I39:I43 I47:I51 I55:I59 I63:I67 I71:I75 I79:I83 I87:I91 I95:I99 I103:I107 I111:I115 I119:I123 I127:I131 I135:I139 I143:I147 I151:I155 I159:I163 I167:I171 I175:I179 I183:I187 I191:I195 I199:I203 I207:I211 I215:I219 I223:I227 I231:I235 I239:I243 I247:I251" xr:uid="{00000000-0002-0000-0500-000006000000}"/>
    <dataValidation type="list" showInputMessage="1" showErrorMessage="1" promptTitle="Confidence in Offset actions" prompt="Choose a level of confidence in the proposed Offset Actions being successful. Default risk, time preference or other uncertainty is not considered here." sqref="J15:J19 J23:J27 J31:J35 J39:J43 J47:J51 J55:J59 J63:J67 J71:J75 J79:J83 J87:J91 J95:J99 J103:J107 J111:J115 J119:J123 J127:J131 J135:J139 J143:J147 J151:J155 J159:J163 J167:J171 J175:J179 J183:J187 J191:J195 J199:J203 J207:J211 J215:J219 J223:J227 J231:J235 J239:J243 J247:J251" xr:uid="{00000000-0002-0000-0500-000007000000}">
      <formula1>" Low confidence &gt;50% &lt;75%, Confident 75-90%, Very confident &gt;90%"</formula1>
    </dataValidation>
    <dataValidation type="list" allowBlank="1" showInputMessage="1" showErrorMessage="1" promptTitle="Choose time horizon" prompt="Choose an option of time horizon over which to calculate NPBV." sqref="K15:K19 K23:K27 K31:K35 K39:K43 K47:K51 K55:K59 K63:K67 K71:K75 K79:K83 K87:K91 K95:K99 K103:K107 K111:K115 K119:K123 K127:K131 K135:K139 K143:K147 K151:K155 K159:K163 K167:K171 K175:K179 K183:K187 K191:K195 K199:K203 K207:K211 K215:K219 K223:K227 K231:K235 K239:K243 K247:K251" xr:uid="{00000000-0002-0000-0500-000008000000}">
      <formula1>"Choose option, Finite end point, Five yearly time-step"</formula1>
    </dataValidation>
    <dataValidation operator="equal" allowBlank="1" showInputMessage="1" showErrorMessage="1" promptTitle="Measure prior to Offset" prompt="Enter the Attribute measure at the Offset Site prior to the Offset occurring expressed in the stated Unit of Measurement (Column F)." sqref="M15:M19 M23:M27 M31:M35 M39:M43 M47:M51 M55:M59 M63:M67 M71:M75 M79:M83 M87:M91 M95:M99 M103:M107 M111:M115 M119:M123 M127:M131 M135:M139 M143:M147 M151:M155 M159:M163 M167:M171 M175:M179 M183:M187 M191:M195 M199:M203 M207:M211 M215:M219 M223:M227 M231:M235 M239:M243 M247:M251" xr:uid="{00000000-0002-0000-0500-000009000000}"/>
    <dataValidation operator="equal" allowBlank="1" showInputMessage="1" showErrorMessage="1" promptTitle="Measure after Offset" prompt="Enter the predicted measure of the Attribute value if the proposed Offset was to occur. This value is measured in the stated Measurement Unit (Column F)." sqref="N15:N19 N23:N27 N31:N35 N39:N43 N47:N51 N55:N59 N63:N67 N71:N75 N79:N83 N87:N91 N95:N99 N103:N107 N111:N115 N119:N123 N127:N131 N135:N139 N143:N147 N151:N155 N159:N163 N167:N171 N175:N179 N183:N187 N191:N195 N199:N203 N207:N211 N215:N219 N223:N227 N231:N235 N239:N243 N247:N251" xr:uid="{00000000-0002-0000-0500-00000A000000}"/>
    <dataValidation operator="equal" allowBlank="1" showInputMessage="1" showErrorMessage="1" promptTitle="Time till endpoint" prompt="Enter the anticipated number of years (from present) at which the Offset Action will achieve the stated objective for each Attribute measure. " sqref="O15:O19 O23:O27 O31:O35 O39:O43 O47:O51 O55:O59 O63:O67 O71:O75 O79:O83 O87:O91 O95:O99 O103:O107 O111:O115 O119:O123 O127:O131 O135:O139 O143:O147 O151:O155 O159:O163 O167:O171 O175:O179 O183:O187 O191:O195 O199:O203 O207:O211 O215:O219 O223:O227 O231:O235 O239:O243 O247:O251" xr:uid="{00000000-0002-0000-0500-00000B000000}"/>
    <dataValidation allowBlank="1" showErrorMessage="1" prompt="_x000d_" sqref="T15 T23 T31 T39 T47 T55 T63 T71 T79 T87 T95 T103 T111 T119 T127 T135 T143 T151 T159 T167 T175 T183 T191 T199 T207 T215 T223 T231 T239 T247" xr:uid="{00000000-0002-0000-0500-00000C000000}"/>
  </dataValidations>
  <pageMargins left="0.75" right="0.75" top="1" bottom="1" header="0.5" footer="0.5"/>
  <pageSetup paperSize="9" orientation="portrait" horizontalDpi="4294967292" verticalDpi="4294967292"/>
  <drawing r:id="rId1"/>
  <extLst>
    <ext xmlns:x14="http://schemas.microsoft.com/office/spreadsheetml/2009/9/main" uri="{78C0D931-6437-407d-A8EE-F0AAD7539E65}">
      <x14:conditionalFormattings>
        <x14:conditionalFormatting xmlns:xm="http://schemas.microsoft.com/office/excel/2006/main">
          <x14:cfRule type="expression" priority="1698" id="{6B0D33A4-8E08-714D-8197-1D7A487B5660}">
            <xm:f>'Impact Model'!$C15=""</xm:f>
            <x14:dxf>
              <font>
                <color theme="0"/>
              </font>
              <fill>
                <patternFill patternType="solid">
                  <fgColor indexed="64"/>
                  <bgColor theme="0"/>
                </patternFill>
              </fill>
            </x14:dxf>
          </x14:cfRule>
          <xm:sqref>B23</xm:sqref>
        </x14:conditionalFormatting>
        <x14:conditionalFormatting xmlns:xm="http://schemas.microsoft.com/office/excel/2006/main">
          <x14:cfRule type="expression" priority="1494" id="{5381E5B6-7C0D-3048-8CA5-D5D1B7A7819B}">
            <xm:f>'Impact Model'!$C31=""</xm:f>
            <x14:dxf>
              <font>
                <color theme="0"/>
              </font>
              <fill>
                <patternFill patternType="solid">
                  <fgColor indexed="64"/>
                  <bgColor theme="0"/>
                </patternFill>
              </fill>
            </x14:dxf>
          </x14:cfRule>
          <xm:sqref>B31:C31</xm:sqref>
        </x14:conditionalFormatting>
        <x14:conditionalFormatting xmlns:xm="http://schemas.microsoft.com/office/excel/2006/main">
          <x14:cfRule type="expression" priority="1493" id="{B496D8C5-BB20-B747-B870-3D2EF18F5510}">
            <xm:f>'Impact Model'!$C39=""</xm:f>
            <x14:dxf>
              <font>
                <color theme="0"/>
              </font>
              <fill>
                <patternFill patternType="solid">
                  <fgColor indexed="64"/>
                  <bgColor theme="0"/>
                </patternFill>
              </fill>
            </x14:dxf>
          </x14:cfRule>
          <xm:sqref>B39:C39</xm:sqref>
        </x14:conditionalFormatting>
        <x14:conditionalFormatting xmlns:xm="http://schemas.microsoft.com/office/excel/2006/main">
          <x14:cfRule type="expression" priority="1492" id="{E4222CE8-0733-5D49-82B0-6B78E0F5FAFE}">
            <xm:f>'Impact Model'!$C47=""</xm:f>
            <x14:dxf>
              <font>
                <color theme="0"/>
              </font>
              <fill>
                <patternFill patternType="solid">
                  <fgColor indexed="64"/>
                  <bgColor theme="0"/>
                </patternFill>
              </fill>
            </x14:dxf>
          </x14:cfRule>
          <xm:sqref>B47:C47</xm:sqref>
        </x14:conditionalFormatting>
        <x14:conditionalFormatting xmlns:xm="http://schemas.microsoft.com/office/excel/2006/main">
          <x14:cfRule type="expression" priority="1490" id="{74740156-AB23-6D4D-BE55-E88B617F5231}">
            <xm:f>'Impact Model'!$C55=""</xm:f>
            <x14:dxf>
              <font>
                <color theme="0"/>
              </font>
              <fill>
                <patternFill patternType="solid">
                  <fgColor indexed="64"/>
                  <bgColor theme="0"/>
                </patternFill>
              </fill>
            </x14:dxf>
          </x14:cfRule>
          <xm:sqref>B55:C55</xm:sqref>
        </x14:conditionalFormatting>
        <x14:conditionalFormatting xmlns:xm="http://schemas.microsoft.com/office/excel/2006/main">
          <x14:cfRule type="expression" priority="770" id="{48102AA5-413D-C145-9FB3-AF9408D3E219}">
            <xm:f>'Impact Model'!$C63=""</xm:f>
            <x14:dxf>
              <font>
                <color theme="0"/>
              </font>
              <fill>
                <patternFill patternType="solid">
                  <fgColor indexed="64"/>
                  <bgColor theme="0"/>
                </patternFill>
              </fill>
            </x14:dxf>
          </x14:cfRule>
          <xm:sqref>B63:C63</xm:sqref>
        </x14:conditionalFormatting>
        <x14:conditionalFormatting xmlns:xm="http://schemas.microsoft.com/office/excel/2006/main">
          <x14:cfRule type="expression" priority="769" id="{80AA2E8D-BF09-E74C-A4ED-2F4DCEBC204A}">
            <xm:f>'Impact Model'!$C71=""</xm:f>
            <x14:dxf>
              <font>
                <color theme="0"/>
              </font>
              <fill>
                <patternFill patternType="solid">
                  <fgColor indexed="64"/>
                  <bgColor theme="0"/>
                </patternFill>
              </fill>
            </x14:dxf>
          </x14:cfRule>
          <xm:sqref>B71:C71</xm:sqref>
        </x14:conditionalFormatting>
        <x14:conditionalFormatting xmlns:xm="http://schemas.microsoft.com/office/excel/2006/main">
          <x14:cfRule type="expression" priority="768" id="{0FD97E4F-5B72-AE43-B437-F5DC4512438F}">
            <xm:f>'Impact Model'!$C79=""</xm:f>
            <x14:dxf>
              <font>
                <color theme="0"/>
              </font>
              <fill>
                <patternFill patternType="solid">
                  <fgColor indexed="64"/>
                  <bgColor theme="0"/>
                </patternFill>
              </fill>
            </x14:dxf>
          </x14:cfRule>
          <xm:sqref>B79:C79</xm:sqref>
        </x14:conditionalFormatting>
        <x14:conditionalFormatting xmlns:xm="http://schemas.microsoft.com/office/excel/2006/main">
          <x14:cfRule type="expression" priority="767" id="{C8FD3E96-1631-9946-8F64-B9FA200258C7}">
            <xm:f>'Impact Model'!$C87=""</xm:f>
            <x14:dxf>
              <font>
                <color theme="0"/>
              </font>
              <fill>
                <patternFill patternType="solid">
                  <fgColor indexed="64"/>
                  <bgColor theme="0"/>
                </patternFill>
              </fill>
            </x14:dxf>
          </x14:cfRule>
          <xm:sqref>B87:C87</xm:sqref>
        </x14:conditionalFormatting>
        <x14:conditionalFormatting xmlns:xm="http://schemas.microsoft.com/office/excel/2006/main">
          <x14:cfRule type="expression" priority="766" id="{6A65ACF8-738B-904A-BF01-EFDD5538B063}">
            <xm:f>'Impact Model'!$C95=""</xm:f>
            <x14:dxf>
              <font>
                <color theme="0"/>
              </font>
              <fill>
                <patternFill patternType="solid">
                  <fgColor indexed="64"/>
                  <bgColor theme="0"/>
                </patternFill>
              </fill>
            </x14:dxf>
          </x14:cfRule>
          <xm:sqref>B95:C95</xm:sqref>
        </x14:conditionalFormatting>
        <x14:conditionalFormatting xmlns:xm="http://schemas.microsoft.com/office/excel/2006/main">
          <x14:cfRule type="expression" priority="765" id="{0E0A53C2-EA52-AB4E-BE86-EC5DC9B261C5}">
            <xm:f>'Impact Model'!$C103=""</xm:f>
            <x14:dxf>
              <font>
                <color theme="0"/>
              </font>
              <fill>
                <patternFill patternType="solid">
                  <fgColor indexed="64"/>
                  <bgColor theme="0"/>
                </patternFill>
              </fill>
            </x14:dxf>
          </x14:cfRule>
          <xm:sqref>B103:C103</xm:sqref>
        </x14:conditionalFormatting>
        <x14:conditionalFormatting xmlns:xm="http://schemas.microsoft.com/office/excel/2006/main">
          <x14:cfRule type="expression" priority="764" id="{5BEF9722-5707-324E-9A2E-75B66580A9A3}">
            <xm:f>'Impact Model'!$C111=""</xm:f>
            <x14:dxf>
              <font>
                <color theme="0"/>
              </font>
              <fill>
                <patternFill patternType="solid">
                  <fgColor indexed="64"/>
                  <bgColor theme="0"/>
                </patternFill>
              </fill>
            </x14:dxf>
          </x14:cfRule>
          <xm:sqref>B111:C111</xm:sqref>
        </x14:conditionalFormatting>
        <x14:conditionalFormatting xmlns:xm="http://schemas.microsoft.com/office/excel/2006/main">
          <x14:cfRule type="expression" priority="763" id="{200D816F-E7FD-4243-8A36-BE87AC7E7729}">
            <xm:f>'Impact Model'!$C119=""</xm:f>
            <x14:dxf>
              <font>
                <color theme="0"/>
              </font>
              <fill>
                <patternFill patternType="solid">
                  <fgColor indexed="64"/>
                  <bgColor theme="0"/>
                </patternFill>
              </fill>
            </x14:dxf>
          </x14:cfRule>
          <xm:sqref>B119:C119</xm:sqref>
        </x14:conditionalFormatting>
        <x14:conditionalFormatting xmlns:xm="http://schemas.microsoft.com/office/excel/2006/main">
          <x14:cfRule type="expression" priority="762" id="{C775EB5B-C124-DE45-9850-20096958C37C}">
            <xm:f>'Impact Model'!$C127=""</xm:f>
            <x14:dxf>
              <font>
                <color theme="0"/>
              </font>
              <fill>
                <patternFill patternType="solid">
                  <fgColor indexed="64"/>
                  <bgColor theme="0"/>
                </patternFill>
              </fill>
            </x14:dxf>
          </x14:cfRule>
          <xm:sqref>B127:C127</xm:sqref>
        </x14:conditionalFormatting>
        <x14:conditionalFormatting xmlns:xm="http://schemas.microsoft.com/office/excel/2006/main">
          <x14:cfRule type="expression" priority="761" id="{EF4746B3-0811-554E-87D5-89B4C6F914D8}">
            <xm:f>'Impact Model'!$C135=""</xm:f>
            <x14:dxf>
              <font>
                <color theme="0"/>
              </font>
              <fill>
                <patternFill patternType="solid">
                  <fgColor indexed="64"/>
                  <bgColor theme="0"/>
                </patternFill>
              </fill>
            </x14:dxf>
          </x14:cfRule>
          <xm:sqref>B135:C135</xm:sqref>
        </x14:conditionalFormatting>
        <x14:conditionalFormatting xmlns:xm="http://schemas.microsoft.com/office/excel/2006/main">
          <x14:cfRule type="expression" priority="760" id="{46DBF781-E1CC-D147-9819-E35CE09BD8CA}">
            <xm:f>'Impact Model'!$C143=""</xm:f>
            <x14:dxf>
              <font>
                <color theme="0"/>
              </font>
              <fill>
                <patternFill patternType="solid">
                  <fgColor indexed="64"/>
                  <bgColor theme="0"/>
                </patternFill>
              </fill>
            </x14:dxf>
          </x14:cfRule>
          <xm:sqref>B143:C143</xm:sqref>
        </x14:conditionalFormatting>
        <x14:conditionalFormatting xmlns:xm="http://schemas.microsoft.com/office/excel/2006/main">
          <x14:cfRule type="expression" priority="759" id="{363DE597-A568-EC47-B5EC-6FA21249218E}">
            <xm:f>'Impact Model'!$C151=""</xm:f>
            <x14:dxf>
              <font>
                <color theme="0"/>
              </font>
              <fill>
                <patternFill patternType="solid">
                  <fgColor indexed="64"/>
                  <bgColor theme="0"/>
                </patternFill>
              </fill>
            </x14:dxf>
          </x14:cfRule>
          <xm:sqref>B151:C151</xm:sqref>
        </x14:conditionalFormatting>
        <x14:conditionalFormatting xmlns:xm="http://schemas.microsoft.com/office/excel/2006/main">
          <x14:cfRule type="expression" priority="758" id="{FE47EC81-D456-BD45-9E0B-0D8EE1522A8C}">
            <xm:f>'Impact Model'!$C159=""</xm:f>
            <x14:dxf>
              <font>
                <color theme="0"/>
              </font>
              <fill>
                <patternFill patternType="solid">
                  <fgColor indexed="64"/>
                  <bgColor theme="0"/>
                </patternFill>
              </fill>
            </x14:dxf>
          </x14:cfRule>
          <xm:sqref>B159:C159</xm:sqref>
        </x14:conditionalFormatting>
        <x14:conditionalFormatting xmlns:xm="http://schemas.microsoft.com/office/excel/2006/main">
          <x14:cfRule type="expression" priority="757" id="{99463FF9-CC5A-D842-BF08-22C63DD67E44}">
            <xm:f>'Impact Model'!$C167=""</xm:f>
            <x14:dxf>
              <font>
                <color theme="0"/>
              </font>
              <fill>
                <patternFill patternType="solid">
                  <fgColor indexed="64"/>
                  <bgColor theme="0"/>
                </patternFill>
              </fill>
            </x14:dxf>
          </x14:cfRule>
          <xm:sqref>B167:C167</xm:sqref>
        </x14:conditionalFormatting>
        <x14:conditionalFormatting xmlns:xm="http://schemas.microsoft.com/office/excel/2006/main">
          <x14:cfRule type="expression" priority="756" id="{3C08B089-89EF-AC43-9FBE-11BF02850BAB}">
            <xm:f>'Impact Model'!$C175=""</xm:f>
            <x14:dxf>
              <font>
                <color theme="0"/>
              </font>
              <fill>
                <patternFill patternType="solid">
                  <fgColor indexed="64"/>
                  <bgColor theme="0"/>
                </patternFill>
              </fill>
            </x14:dxf>
          </x14:cfRule>
          <xm:sqref>B175:C175</xm:sqref>
        </x14:conditionalFormatting>
        <x14:conditionalFormatting xmlns:xm="http://schemas.microsoft.com/office/excel/2006/main">
          <x14:cfRule type="expression" priority="755" id="{2268E075-9DD3-6F4C-95AD-4CF09E0CC491}">
            <xm:f>'Impact Model'!$C183=""</xm:f>
            <x14:dxf>
              <font>
                <color theme="0"/>
              </font>
              <fill>
                <patternFill patternType="solid">
                  <fgColor indexed="64"/>
                  <bgColor theme="0"/>
                </patternFill>
              </fill>
            </x14:dxf>
          </x14:cfRule>
          <xm:sqref>B183:C183</xm:sqref>
        </x14:conditionalFormatting>
        <x14:conditionalFormatting xmlns:xm="http://schemas.microsoft.com/office/excel/2006/main">
          <x14:cfRule type="expression" priority="754" id="{A76C4D4F-38E9-2F45-AF85-8F03E935DBAF}">
            <xm:f>'Impact Model'!$C191=""</xm:f>
            <x14:dxf>
              <font>
                <color theme="0"/>
              </font>
              <fill>
                <patternFill patternType="solid">
                  <fgColor indexed="64"/>
                  <bgColor theme="0"/>
                </patternFill>
              </fill>
            </x14:dxf>
          </x14:cfRule>
          <xm:sqref>B191:C191</xm:sqref>
        </x14:conditionalFormatting>
        <x14:conditionalFormatting xmlns:xm="http://schemas.microsoft.com/office/excel/2006/main">
          <x14:cfRule type="expression" priority="753" id="{C8CAA52F-859F-E249-A645-C570771B6E0D}">
            <xm:f>'Impact Model'!$C199=""</xm:f>
            <x14:dxf>
              <font>
                <color theme="0"/>
              </font>
              <fill>
                <patternFill patternType="solid">
                  <fgColor indexed="64"/>
                  <bgColor theme="0"/>
                </patternFill>
              </fill>
            </x14:dxf>
          </x14:cfRule>
          <xm:sqref>B199:C199</xm:sqref>
        </x14:conditionalFormatting>
        <x14:conditionalFormatting xmlns:xm="http://schemas.microsoft.com/office/excel/2006/main">
          <x14:cfRule type="expression" priority="752" id="{C6C67016-8B8A-DC4F-8283-83D9E7B9AB4C}">
            <xm:f>'Impact Model'!$C207=""</xm:f>
            <x14:dxf>
              <font>
                <color theme="0"/>
              </font>
              <fill>
                <patternFill patternType="solid">
                  <fgColor indexed="64"/>
                  <bgColor theme="0"/>
                </patternFill>
              </fill>
            </x14:dxf>
          </x14:cfRule>
          <xm:sqref>B207:C207</xm:sqref>
        </x14:conditionalFormatting>
        <x14:conditionalFormatting xmlns:xm="http://schemas.microsoft.com/office/excel/2006/main">
          <x14:cfRule type="expression" priority="751" id="{8C7B2218-6E77-4046-8D8F-1417E1705FC4}">
            <xm:f>'Impact Model'!$C215=""</xm:f>
            <x14:dxf>
              <font>
                <color theme="0"/>
              </font>
              <fill>
                <patternFill patternType="solid">
                  <fgColor indexed="64"/>
                  <bgColor theme="0"/>
                </patternFill>
              </fill>
            </x14:dxf>
          </x14:cfRule>
          <xm:sqref>B215:C215</xm:sqref>
        </x14:conditionalFormatting>
        <x14:conditionalFormatting xmlns:xm="http://schemas.microsoft.com/office/excel/2006/main">
          <x14:cfRule type="expression" priority="750" id="{7BBAB85D-EF1D-1542-9EAD-97B73E32EBE0}">
            <xm:f>'Impact Model'!$C223=""</xm:f>
            <x14:dxf>
              <font>
                <color theme="0"/>
              </font>
              <fill>
                <patternFill patternType="solid">
                  <fgColor indexed="64"/>
                  <bgColor theme="0"/>
                </patternFill>
              </fill>
            </x14:dxf>
          </x14:cfRule>
          <xm:sqref>B223:C223</xm:sqref>
        </x14:conditionalFormatting>
        <x14:conditionalFormatting xmlns:xm="http://schemas.microsoft.com/office/excel/2006/main">
          <x14:cfRule type="expression" priority="749" id="{FFBC71BA-9983-1D4F-B58A-767AE5B51183}">
            <xm:f>'Impact Model'!$C231=""</xm:f>
            <x14:dxf>
              <font>
                <color theme="0"/>
              </font>
              <fill>
                <patternFill patternType="solid">
                  <fgColor indexed="64"/>
                  <bgColor theme="0"/>
                </patternFill>
              </fill>
            </x14:dxf>
          </x14:cfRule>
          <xm:sqref>B231:C231</xm:sqref>
        </x14:conditionalFormatting>
        <x14:conditionalFormatting xmlns:xm="http://schemas.microsoft.com/office/excel/2006/main">
          <x14:cfRule type="expression" priority="748" id="{375EBF74-3521-0747-ABCF-A1C2E3001CA2}">
            <xm:f>'Impact Model'!$C239=""</xm:f>
            <x14:dxf>
              <font>
                <color theme="0"/>
              </font>
              <fill>
                <patternFill patternType="solid">
                  <fgColor indexed="64"/>
                  <bgColor theme="0"/>
                </patternFill>
              </fill>
            </x14:dxf>
          </x14:cfRule>
          <xm:sqref>B239:C239</xm:sqref>
        </x14:conditionalFormatting>
        <x14:conditionalFormatting xmlns:xm="http://schemas.microsoft.com/office/excel/2006/main">
          <x14:cfRule type="expression" priority="747" id="{BC741566-7DF6-D54B-A542-67C8351EDD50}">
            <xm:f>'Impact Model'!$C247=""</xm:f>
            <x14:dxf>
              <font>
                <color theme="0"/>
              </font>
              <fill>
                <patternFill patternType="solid">
                  <fgColor indexed="64"/>
                  <bgColor theme="0"/>
                </patternFill>
              </fill>
            </x14:dxf>
          </x14:cfRule>
          <xm:sqref>B247:C247</xm:sqref>
        </x14:conditionalFormatting>
        <x14:conditionalFormatting xmlns:xm="http://schemas.microsoft.com/office/excel/2006/main">
          <x14:cfRule type="expression" priority="16220" id="{87413C1D-66E6-C343-B240-89E96A7A735B}">
            <xm:f>'Impact Model'!$C$11=""</xm:f>
            <x14:dxf>
              <font>
                <color theme="8" tint="0.79998168889431442"/>
              </font>
              <fill>
                <patternFill patternType="solid">
                  <fgColor indexed="64"/>
                  <bgColor theme="8" tint="0.79998168889431442"/>
                </patternFill>
              </fill>
            </x14:dxf>
          </x14:cfRule>
          <xm:sqref>C11</xm:sqref>
        </x14:conditionalFormatting>
        <x14:conditionalFormatting xmlns:xm="http://schemas.microsoft.com/office/excel/2006/main">
          <x14:cfRule type="expression" priority="21269" id="{BF4C1AA2-3883-9A48-AEED-9992471C23BB}">
            <xm:f>'Impact Model'!$C15=""</xm:f>
            <x14:dxf>
              <font>
                <color theme="8" tint="0.79998168889431442"/>
              </font>
              <fill>
                <patternFill patternType="solid">
                  <fgColor indexed="64"/>
                  <bgColor theme="8" tint="0.79998168889431442"/>
                </patternFill>
              </fill>
            </x14:dxf>
          </x14:cfRule>
          <xm:sqref>C15</xm:sqref>
        </x14:conditionalFormatting>
        <x14:conditionalFormatting xmlns:xm="http://schemas.microsoft.com/office/excel/2006/main">
          <x14:cfRule type="expression" priority="1495" id="{4A80CEEE-E7B9-574A-B5B9-DE5873569E2E}">
            <xm:f>'Impact Model'!$C23=""</xm:f>
            <x14:dxf>
              <font>
                <color theme="0"/>
              </font>
              <fill>
                <patternFill patternType="solid">
                  <fgColor indexed="64"/>
                  <bgColor theme="0"/>
                </patternFill>
              </fill>
            </x14:dxf>
          </x14:cfRule>
          <xm:sqref>C23</xm:sqref>
        </x14:conditionalFormatting>
        <x14:conditionalFormatting xmlns:xm="http://schemas.microsoft.com/office/excel/2006/main">
          <x14:cfRule type="expression" priority="16088" id="{3B327E5F-277D-7742-A36C-12BBD63A074D}">
            <xm:f>'Impact Model'!$C23=""</xm:f>
            <x14: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x14:dxf>
          </x14:cfRule>
          <xm:sqref>C21:G21 C29:G29 C37:G37 C45:G45 C53:G53 C61:G61 C69:G69 C77:G77 C85:G85 C93:G93 C101:G101 C109:G109 C117:G117 C125:G125 C133:G133 C141:G141 C149:G149 C157:G157 C165:G165 C173:G173 C181:G181 C189:G189 C197:G197 C205:G205 C213:G213 C221:G221 C229:G229 C237:G237 C245:G245</xm:sqref>
        </x14:conditionalFormatting>
        <x14:conditionalFormatting xmlns:xm="http://schemas.microsoft.com/office/excel/2006/main">
          <x14:cfRule type="expression" priority="15979" id="{F537F536-9865-054B-B78E-3960829367DB}">
            <xm:f>'Impact Model'!$C23=""</xm:f>
            <x14:dxf>
              <font>
                <color theme="0"/>
              </font>
              <fill>
                <patternFill patternType="solid">
                  <fgColor indexed="64"/>
                  <bgColor theme="0"/>
                </patternFill>
              </fill>
            </x14:dxf>
          </x14:cfRule>
          <xm:sqref>C22:J22 M22:R22 T22 C30:J30 M30:R30 T30 C38:J38 M38:R38 T38 C46:J46 M46:R46 T46 C54:J54 M54:R54 T54 C62:J62 M62:R62 T62 C70:J70 M70:R70 T70 C78:J78 M78:R78 T78 C86:J86 M86:R86 T86 C94:J94 M94:R94 T94 C102:J102 M102:R102 T102 C110:J110 M110:R110 T110 C118:J118 M118:R118 T118 C126:J126 M126:R126 T126 C134:J134 M134:R134 T134 C142:J142 M142:R142 T142 C150:J150 M150:R150 T150 C158:J158 M158:R158 T158 C166:J166 M166:R166 T166 C174:J174 M174:R174 T174 C182:J182 M182:R182 T182 C190:J190 M190:R190 T190 C198:J198 M198:R198 T198 C206:J206 M206:R206 T206 C214:J214 M214:R214 T214 C222:J222 M222:R222 T222 C230:J230 M230:R230 T230 C238:J238 M238:R238 T238 C246:J246 M246:R246 T246</xm:sqref>
        </x14:conditionalFormatting>
        <x14:conditionalFormatting xmlns:xm="http://schemas.microsoft.com/office/excel/2006/main">
          <x14:cfRule type="expression" priority="854" id="{5F9E3C98-7CAE-7149-959C-19DBC793B094}">
            <xm:f>'Impact Model'!$E25=""</xm:f>
            <x14:dxf>
              <font>
                <color theme="0"/>
              </font>
              <fill>
                <patternFill patternType="solid">
                  <fgColor indexed="64"/>
                  <bgColor theme="0"/>
                </patternFill>
              </fill>
            </x14:dxf>
          </x14:cfRule>
          <xm:sqref>D25:D27</xm:sqref>
        </x14:conditionalFormatting>
        <x14:conditionalFormatting xmlns:xm="http://schemas.microsoft.com/office/excel/2006/main">
          <x14:cfRule type="expression" priority="722" id="{006C8140-5588-D249-90A7-7E0D6427DA26}">
            <xm:f>'Impact Model'!$E47=""</xm:f>
            <x14:dxf>
              <font>
                <color theme="0"/>
              </font>
              <fill>
                <patternFill patternType="solid">
                  <fgColor indexed="64"/>
                  <bgColor theme="0"/>
                </patternFill>
              </fill>
            </x14:dxf>
          </x14:cfRule>
          <xm:sqref>D47:D51</xm:sqref>
        </x14:conditionalFormatting>
        <x14:conditionalFormatting xmlns:xm="http://schemas.microsoft.com/office/excel/2006/main">
          <x14:cfRule type="expression" priority="712" id="{44A35358-8F12-C045-BDB4-28050CDA30A1}">
            <xm:f>'Impact Model'!$E87=""</xm:f>
            <x14:dxf>
              <font>
                <color theme="0"/>
              </font>
              <fill>
                <patternFill patternType="solid">
                  <fgColor indexed="64"/>
                  <bgColor theme="0"/>
                </patternFill>
              </fill>
            </x14:dxf>
          </x14:cfRule>
          <xm:sqref>D87:D91</xm:sqref>
        </x14:conditionalFormatting>
        <x14:conditionalFormatting xmlns:xm="http://schemas.microsoft.com/office/excel/2006/main">
          <x14:cfRule type="expression" priority="710" id="{E41B6DB7-CCDC-1D44-99E3-C5B1A736D1ED}">
            <xm:f>'Impact Model'!$E95=""</xm:f>
            <x14:dxf>
              <font>
                <color theme="0"/>
              </font>
              <fill>
                <patternFill patternType="solid">
                  <fgColor indexed="64"/>
                  <bgColor theme="0"/>
                </patternFill>
              </fill>
            </x14:dxf>
          </x14:cfRule>
          <xm:sqref>D95:D99</xm:sqref>
        </x14:conditionalFormatting>
        <x14:conditionalFormatting xmlns:xm="http://schemas.microsoft.com/office/excel/2006/main">
          <x14:cfRule type="expression" priority="708" id="{48A1D74B-23A4-234A-AA09-6A98BCB30907}">
            <xm:f>'Impact Model'!$E103=""</xm:f>
            <x14:dxf>
              <font>
                <color theme="0"/>
              </font>
              <fill>
                <patternFill patternType="solid">
                  <fgColor indexed="64"/>
                  <bgColor theme="0"/>
                </patternFill>
              </fill>
            </x14:dxf>
          </x14:cfRule>
          <xm:sqref>D103:D107</xm:sqref>
        </x14:conditionalFormatting>
        <x14:conditionalFormatting xmlns:xm="http://schemas.microsoft.com/office/excel/2006/main">
          <x14:cfRule type="expression" priority="706" id="{1429FECB-408B-5640-8FA6-91B3C525A047}">
            <xm:f>'Impact Model'!$E111=""</xm:f>
            <x14:dxf>
              <font>
                <color theme="0"/>
              </font>
              <fill>
                <patternFill patternType="solid">
                  <fgColor indexed="64"/>
                  <bgColor theme="0"/>
                </patternFill>
              </fill>
            </x14:dxf>
          </x14:cfRule>
          <xm:sqref>D111:D115</xm:sqref>
        </x14:conditionalFormatting>
        <x14:conditionalFormatting xmlns:xm="http://schemas.microsoft.com/office/excel/2006/main">
          <x14:cfRule type="expression" priority="704" id="{C854BC00-3784-B240-8020-47885A0C8A8F}">
            <xm:f>'Impact Model'!$E119=""</xm:f>
            <x14:dxf>
              <font>
                <color theme="0"/>
              </font>
              <fill>
                <patternFill patternType="solid">
                  <fgColor indexed="64"/>
                  <bgColor theme="0"/>
                </patternFill>
              </fill>
            </x14:dxf>
          </x14:cfRule>
          <xm:sqref>D119:D123</xm:sqref>
        </x14:conditionalFormatting>
        <x14:conditionalFormatting xmlns:xm="http://schemas.microsoft.com/office/excel/2006/main">
          <x14:cfRule type="expression" priority="702" id="{F60421B8-BCD8-B04D-9299-68B52B584CD5}">
            <xm:f>'Impact Model'!$E127=""</xm:f>
            <x14:dxf>
              <font>
                <color theme="0"/>
              </font>
              <fill>
                <patternFill patternType="solid">
                  <fgColor indexed="64"/>
                  <bgColor theme="0"/>
                </patternFill>
              </fill>
            </x14:dxf>
          </x14:cfRule>
          <xm:sqref>D127:D131</xm:sqref>
        </x14:conditionalFormatting>
        <x14:conditionalFormatting xmlns:xm="http://schemas.microsoft.com/office/excel/2006/main">
          <x14:cfRule type="expression" priority="700" id="{FA1F4AD1-F051-2249-9E09-D1A0A9CD1E7B}">
            <xm:f>'Impact Model'!$E135=""</xm:f>
            <x14:dxf>
              <font>
                <color theme="0"/>
              </font>
              <fill>
                <patternFill patternType="solid">
                  <fgColor indexed="64"/>
                  <bgColor theme="0"/>
                </patternFill>
              </fill>
            </x14:dxf>
          </x14:cfRule>
          <xm:sqref>D135:D139</xm:sqref>
        </x14:conditionalFormatting>
        <x14:conditionalFormatting xmlns:xm="http://schemas.microsoft.com/office/excel/2006/main">
          <x14:cfRule type="expression" priority="698" id="{41F2FCCD-2039-3349-ABE8-EFFF4A99BF17}">
            <xm:f>'Impact Model'!$E143=""</xm:f>
            <x14:dxf>
              <font>
                <color theme="0"/>
              </font>
              <fill>
                <patternFill patternType="solid">
                  <fgColor indexed="64"/>
                  <bgColor theme="0"/>
                </patternFill>
              </fill>
            </x14:dxf>
          </x14:cfRule>
          <xm:sqref>D143:D147</xm:sqref>
        </x14:conditionalFormatting>
        <x14:conditionalFormatting xmlns:xm="http://schemas.microsoft.com/office/excel/2006/main">
          <x14:cfRule type="expression" priority="696" id="{6E221B96-FE86-9849-8BE3-5B6193EB99EA}">
            <xm:f>'Impact Model'!$E151=""</xm:f>
            <x14:dxf>
              <font>
                <color theme="0"/>
              </font>
              <fill>
                <patternFill patternType="solid">
                  <fgColor indexed="64"/>
                  <bgColor theme="0"/>
                </patternFill>
              </fill>
            </x14:dxf>
          </x14:cfRule>
          <xm:sqref>D151:D155</xm:sqref>
        </x14:conditionalFormatting>
        <x14:conditionalFormatting xmlns:xm="http://schemas.microsoft.com/office/excel/2006/main">
          <x14:cfRule type="expression" priority="694" id="{13C791D2-AA4F-CA42-B6E6-143147AC3C0A}">
            <xm:f>'Impact Model'!$E159=""</xm:f>
            <x14:dxf>
              <font>
                <color theme="0"/>
              </font>
              <fill>
                <patternFill patternType="solid">
                  <fgColor indexed="64"/>
                  <bgColor theme="0"/>
                </patternFill>
              </fill>
            </x14:dxf>
          </x14:cfRule>
          <xm:sqref>D159:D163</xm:sqref>
        </x14:conditionalFormatting>
        <x14:conditionalFormatting xmlns:xm="http://schemas.microsoft.com/office/excel/2006/main">
          <x14:cfRule type="expression" priority="692" id="{39710A23-4DBA-AC40-B5EF-F0FD58B7E7F3}">
            <xm:f>'Impact Model'!$E167=""</xm:f>
            <x14:dxf>
              <font>
                <color theme="0"/>
              </font>
              <fill>
                <patternFill patternType="solid">
                  <fgColor indexed="64"/>
                  <bgColor theme="0"/>
                </patternFill>
              </fill>
            </x14:dxf>
          </x14:cfRule>
          <xm:sqref>D167:D171</xm:sqref>
        </x14:conditionalFormatting>
        <x14:conditionalFormatting xmlns:xm="http://schemas.microsoft.com/office/excel/2006/main">
          <x14:cfRule type="expression" priority="690" id="{86E5CE01-4956-6540-B229-3DDA7B693DDD}">
            <xm:f>'Impact Model'!$E175=""</xm:f>
            <x14:dxf>
              <font>
                <color theme="0"/>
              </font>
              <fill>
                <patternFill patternType="solid">
                  <fgColor indexed="64"/>
                  <bgColor theme="0"/>
                </patternFill>
              </fill>
            </x14:dxf>
          </x14:cfRule>
          <xm:sqref>D175:D179</xm:sqref>
        </x14:conditionalFormatting>
        <x14:conditionalFormatting xmlns:xm="http://schemas.microsoft.com/office/excel/2006/main">
          <x14:cfRule type="expression" priority="688" id="{4FB7F128-5B1C-4341-BF8E-BA824F30B19C}">
            <xm:f>'Impact Model'!$E183=""</xm:f>
            <x14:dxf>
              <font>
                <color theme="0"/>
              </font>
              <fill>
                <patternFill patternType="solid">
                  <fgColor indexed="64"/>
                  <bgColor theme="0"/>
                </patternFill>
              </fill>
            </x14:dxf>
          </x14:cfRule>
          <xm:sqref>D183:D187</xm:sqref>
        </x14:conditionalFormatting>
        <x14:conditionalFormatting xmlns:xm="http://schemas.microsoft.com/office/excel/2006/main">
          <x14:cfRule type="expression" priority="686" id="{AE02D56A-4009-0B47-95E5-EA69255FD37B}">
            <xm:f>'Impact Model'!$E191=""</xm:f>
            <x14:dxf>
              <font>
                <color theme="0"/>
              </font>
              <fill>
                <patternFill patternType="solid">
                  <fgColor indexed="64"/>
                  <bgColor theme="0"/>
                </patternFill>
              </fill>
            </x14:dxf>
          </x14:cfRule>
          <xm:sqref>D191:D195</xm:sqref>
        </x14:conditionalFormatting>
        <x14:conditionalFormatting xmlns:xm="http://schemas.microsoft.com/office/excel/2006/main">
          <x14:cfRule type="expression" priority="684" id="{6AE9C520-00BA-AD4C-B2FE-0B3713A65AF7}">
            <xm:f>'Impact Model'!$E199=""</xm:f>
            <x14:dxf>
              <font>
                <color theme="0"/>
              </font>
              <fill>
                <patternFill patternType="solid">
                  <fgColor indexed="64"/>
                  <bgColor theme="0"/>
                </patternFill>
              </fill>
            </x14:dxf>
          </x14:cfRule>
          <xm:sqref>D199:D203</xm:sqref>
        </x14:conditionalFormatting>
        <x14:conditionalFormatting xmlns:xm="http://schemas.microsoft.com/office/excel/2006/main">
          <x14:cfRule type="expression" priority="682" id="{C0936CB1-8BAC-804F-83E5-41CE7233E142}">
            <xm:f>'Impact Model'!$E207=""</xm:f>
            <x14:dxf>
              <font>
                <color theme="0"/>
              </font>
              <fill>
                <patternFill patternType="solid">
                  <fgColor indexed="64"/>
                  <bgColor theme="0"/>
                </patternFill>
              </fill>
            </x14:dxf>
          </x14:cfRule>
          <xm:sqref>D207:D211</xm:sqref>
        </x14:conditionalFormatting>
        <x14:conditionalFormatting xmlns:xm="http://schemas.microsoft.com/office/excel/2006/main">
          <x14:cfRule type="expression" priority="680" id="{01107B31-FD1E-A140-B2D3-76E00C51AAD8}">
            <xm:f>'Impact Model'!$E215=""</xm:f>
            <x14:dxf>
              <font>
                <color theme="0"/>
              </font>
              <fill>
                <patternFill patternType="solid">
                  <fgColor indexed="64"/>
                  <bgColor theme="0"/>
                </patternFill>
              </fill>
            </x14:dxf>
          </x14:cfRule>
          <xm:sqref>D215:D219</xm:sqref>
        </x14:conditionalFormatting>
        <x14:conditionalFormatting xmlns:xm="http://schemas.microsoft.com/office/excel/2006/main">
          <x14:cfRule type="expression" priority="678" id="{844B1CCF-0300-7D46-BE52-AA31E68CC002}">
            <xm:f>'Impact Model'!$E223=""</xm:f>
            <x14:dxf>
              <font>
                <color theme="0"/>
              </font>
              <fill>
                <patternFill patternType="solid">
                  <fgColor indexed="64"/>
                  <bgColor theme="0"/>
                </patternFill>
              </fill>
            </x14:dxf>
          </x14:cfRule>
          <xm:sqref>D223:D227</xm:sqref>
        </x14:conditionalFormatting>
        <x14:conditionalFormatting xmlns:xm="http://schemas.microsoft.com/office/excel/2006/main">
          <x14:cfRule type="expression" priority="676" id="{E4314A71-FAF9-1E4C-A382-F69E9EF5129D}">
            <xm:f>'Impact Model'!$E231=""</xm:f>
            <x14:dxf>
              <font>
                <color theme="0"/>
              </font>
              <fill>
                <patternFill patternType="solid">
                  <fgColor indexed="64"/>
                  <bgColor theme="0"/>
                </patternFill>
              </fill>
            </x14:dxf>
          </x14:cfRule>
          <xm:sqref>D231:D235</xm:sqref>
        </x14:conditionalFormatting>
        <x14:conditionalFormatting xmlns:xm="http://schemas.microsoft.com/office/excel/2006/main">
          <x14:cfRule type="expression" priority="674" id="{73EA410C-A86F-2442-B8FB-3D9F1CFAB44C}">
            <xm:f>'Impact Model'!$E239=""</xm:f>
            <x14:dxf>
              <font>
                <color theme="0"/>
              </font>
              <fill>
                <patternFill patternType="solid">
                  <fgColor indexed="64"/>
                  <bgColor theme="0"/>
                </patternFill>
              </fill>
            </x14:dxf>
          </x14:cfRule>
          <xm:sqref>D239:D243</xm:sqref>
        </x14:conditionalFormatting>
        <x14:conditionalFormatting xmlns:xm="http://schemas.microsoft.com/office/excel/2006/main">
          <x14:cfRule type="expression" priority="672" id="{F155E9A3-6EC5-BB42-B989-2269931A6CF0}">
            <xm:f>'Impact Model'!$E247=""</xm:f>
            <x14:dxf>
              <font>
                <color theme="0"/>
              </font>
              <fill>
                <patternFill patternType="solid">
                  <fgColor indexed="64"/>
                  <bgColor theme="0"/>
                </patternFill>
              </fill>
            </x14:dxf>
          </x14:cfRule>
          <xm:sqref>D247:D251</xm:sqref>
        </x14:conditionalFormatting>
        <x14:conditionalFormatting xmlns:xm="http://schemas.microsoft.com/office/excel/2006/main">
          <x14:cfRule type="expression" priority="1776" id="{BB5985AF-7869-9E4D-AD83-B52FFF64A830}">
            <xm:f>'Impact Model'!$E23=""</xm:f>
            <x14:dxf>
              <font>
                <color theme="0"/>
              </font>
              <fill>
                <patternFill patternType="solid">
                  <fgColor indexed="64"/>
                  <bgColor theme="0"/>
                </patternFill>
              </fill>
            </x14:dxf>
          </x14:cfRule>
          <xm:sqref>D23:E27</xm:sqref>
        </x14:conditionalFormatting>
        <x14:conditionalFormatting xmlns:xm="http://schemas.microsoft.com/office/excel/2006/main">
          <x14:cfRule type="expression" priority="852" id="{A1C9AB5B-11EB-0043-82C6-4BC84DB609A2}">
            <xm:f>'Impact Model'!$E31=""</xm:f>
            <x14:dxf>
              <font>
                <color theme="0"/>
              </font>
              <fill>
                <patternFill patternType="solid">
                  <fgColor indexed="64"/>
                  <bgColor theme="0"/>
                </patternFill>
              </fill>
            </x14:dxf>
          </x14:cfRule>
          <xm:sqref>D31:E35</xm:sqref>
        </x14:conditionalFormatting>
        <x14:conditionalFormatting xmlns:xm="http://schemas.microsoft.com/office/excel/2006/main">
          <x14:cfRule type="expression" priority="850" id="{9AA7D720-55DA-D54A-8A32-D11D083CC82D}">
            <xm:f>'Impact Model'!$E39=""</xm:f>
            <x14:dxf>
              <font>
                <color theme="0"/>
              </font>
              <fill>
                <patternFill patternType="solid">
                  <fgColor indexed="64"/>
                  <bgColor theme="0"/>
                </patternFill>
              </fill>
            </x14:dxf>
          </x14:cfRule>
          <xm:sqref>D39:E43</xm:sqref>
        </x14:conditionalFormatting>
        <x14:conditionalFormatting xmlns:xm="http://schemas.microsoft.com/office/excel/2006/main">
          <x14:cfRule type="expression" priority="720" id="{03B491C3-A4F5-9345-BD26-0071B3538827}">
            <xm:f>'Impact Model'!$E55=""</xm:f>
            <x14:dxf>
              <font>
                <color theme="0"/>
              </font>
              <fill>
                <patternFill patternType="solid">
                  <fgColor indexed="64"/>
                  <bgColor theme="0"/>
                </patternFill>
              </fill>
            </x14:dxf>
          </x14:cfRule>
          <xm:sqref>D55:E59</xm:sqref>
        </x14:conditionalFormatting>
        <x14:conditionalFormatting xmlns:xm="http://schemas.microsoft.com/office/excel/2006/main">
          <x14:cfRule type="expression" priority="718" id="{B9CBF2C5-73B7-BA49-9BE8-8682249F0702}">
            <xm:f>'Impact Model'!$E63=""</xm:f>
            <x14:dxf>
              <font>
                <color theme="0"/>
              </font>
              <fill>
                <patternFill patternType="solid">
                  <fgColor indexed="64"/>
                  <bgColor theme="0"/>
                </patternFill>
              </fill>
            </x14:dxf>
          </x14:cfRule>
          <xm:sqref>D63:E67</xm:sqref>
        </x14:conditionalFormatting>
        <x14:conditionalFormatting xmlns:xm="http://schemas.microsoft.com/office/excel/2006/main">
          <x14:cfRule type="expression" priority="716" id="{95749EDD-4D69-F648-B2DE-C335C32ADAD2}">
            <xm:f>'Impact Model'!$E71=""</xm:f>
            <x14:dxf>
              <font>
                <color theme="0"/>
              </font>
              <fill>
                <patternFill patternType="solid">
                  <fgColor indexed="64"/>
                  <bgColor theme="0"/>
                </patternFill>
              </fill>
            </x14:dxf>
          </x14:cfRule>
          <xm:sqref>D71:E75</xm:sqref>
        </x14:conditionalFormatting>
        <x14:conditionalFormatting xmlns:xm="http://schemas.microsoft.com/office/excel/2006/main">
          <x14:cfRule type="expression" priority="714" id="{0C014122-FB54-8F49-9E16-E47BA8AAADA4}">
            <xm:f>'Impact Model'!$E79=""</xm:f>
            <x14:dxf>
              <font>
                <color theme="0"/>
              </font>
              <fill>
                <patternFill patternType="solid">
                  <fgColor indexed="64"/>
                  <bgColor theme="0"/>
                </patternFill>
              </fill>
            </x14:dxf>
          </x14:cfRule>
          <xm:sqref>D79:E83</xm:sqref>
        </x14:conditionalFormatting>
        <x14:conditionalFormatting xmlns:xm="http://schemas.microsoft.com/office/excel/2006/main">
          <x14:cfRule type="expression" priority="21268" id="{614820A0-B432-3F4C-A084-841FD6B5B2D3}">
            <xm:f>'Impact Model'!$E15=""</xm:f>
            <x14:dxf>
              <font>
                <color theme="8" tint="0.79998168889431442"/>
              </font>
              <fill>
                <patternFill patternType="solid">
                  <fgColor indexed="64"/>
                  <bgColor theme="8" tint="0.79998168889431442"/>
                </patternFill>
              </fill>
            </x14:dxf>
          </x14:cfRule>
          <xm:sqref>E15:E19</xm:sqref>
        </x14:conditionalFormatting>
        <x14:conditionalFormatting xmlns:xm="http://schemas.microsoft.com/office/excel/2006/main">
          <x14:cfRule type="expression" priority="1812" id="{522E1F5A-B8FE-DC4C-95BD-C30A7FB2BFD6}">
            <xm:f>'Impact Model'!$E47=""</xm:f>
            <x14:dxf>
              <font>
                <color theme="0"/>
              </font>
              <fill>
                <patternFill patternType="solid">
                  <fgColor indexed="64"/>
                  <bgColor theme="0"/>
                </patternFill>
              </fill>
            </x14:dxf>
          </x14:cfRule>
          <xm:sqref>E47</xm:sqref>
        </x14:conditionalFormatting>
        <x14:conditionalFormatting xmlns:xm="http://schemas.microsoft.com/office/excel/2006/main">
          <x14:cfRule type="expression" priority="744" id="{889DBE30-7370-6346-A312-9AB5BC70A072}">
            <xm:f>'Impact Model'!$E87=""</xm:f>
            <x14:dxf>
              <font>
                <color theme="0"/>
              </font>
              <fill>
                <patternFill patternType="solid">
                  <fgColor indexed="64"/>
                  <bgColor theme="0"/>
                </patternFill>
              </fill>
            </x14:dxf>
          </x14:cfRule>
          <xm:sqref>E87</xm:sqref>
        </x14:conditionalFormatting>
        <x14:conditionalFormatting xmlns:xm="http://schemas.microsoft.com/office/excel/2006/main">
          <x14:cfRule type="expression" priority="743" id="{40EC1F6D-6A16-8241-A825-F1CE9B265C53}">
            <xm:f>'Impact Model'!$E95=""</xm:f>
            <x14:dxf>
              <font>
                <color theme="0"/>
              </font>
              <fill>
                <patternFill patternType="solid">
                  <fgColor indexed="64"/>
                  <bgColor theme="0"/>
                </patternFill>
              </fill>
            </x14:dxf>
          </x14:cfRule>
          <xm:sqref>E95</xm:sqref>
        </x14:conditionalFormatting>
        <x14:conditionalFormatting xmlns:xm="http://schemas.microsoft.com/office/excel/2006/main">
          <x14:cfRule type="expression" priority="742" id="{59FB72E9-5D4C-0947-BB48-ED6A10896335}">
            <xm:f>'Impact Model'!$E103=""</xm:f>
            <x14:dxf>
              <font>
                <color theme="0"/>
              </font>
              <fill>
                <patternFill patternType="solid">
                  <fgColor indexed="64"/>
                  <bgColor theme="0"/>
                </patternFill>
              </fill>
            </x14:dxf>
          </x14:cfRule>
          <xm:sqref>E103</xm:sqref>
        </x14:conditionalFormatting>
        <x14:conditionalFormatting xmlns:xm="http://schemas.microsoft.com/office/excel/2006/main">
          <x14:cfRule type="expression" priority="741" id="{0448A8BF-06B7-B148-81AF-40CAF642CA4F}">
            <xm:f>'Impact Model'!$E111=""</xm:f>
            <x14:dxf>
              <font>
                <color theme="0"/>
              </font>
              <fill>
                <patternFill patternType="solid">
                  <fgColor indexed="64"/>
                  <bgColor theme="0"/>
                </patternFill>
              </fill>
            </x14:dxf>
          </x14:cfRule>
          <xm:sqref>E111</xm:sqref>
        </x14:conditionalFormatting>
        <x14:conditionalFormatting xmlns:xm="http://schemas.microsoft.com/office/excel/2006/main">
          <x14:cfRule type="expression" priority="740" id="{77191B2B-79B4-8347-A3DE-3E954F2BC508}">
            <xm:f>'Impact Model'!$E119=""</xm:f>
            <x14:dxf>
              <font>
                <color theme="0"/>
              </font>
              <fill>
                <patternFill patternType="solid">
                  <fgColor indexed="64"/>
                  <bgColor theme="0"/>
                </patternFill>
              </fill>
            </x14:dxf>
          </x14:cfRule>
          <xm:sqref>E119</xm:sqref>
        </x14:conditionalFormatting>
        <x14:conditionalFormatting xmlns:xm="http://schemas.microsoft.com/office/excel/2006/main">
          <x14:cfRule type="expression" priority="739" id="{FD67C1E9-F635-7E41-B9A3-2428FA675072}">
            <xm:f>'Impact Model'!$E127=""</xm:f>
            <x14:dxf>
              <font>
                <color theme="0"/>
              </font>
              <fill>
                <patternFill patternType="solid">
                  <fgColor indexed="64"/>
                  <bgColor theme="0"/>
                </patternFill>
              </fill>
            </x14:dxf>
          </x14:cfRule>
          <xm:sqref>E127</xm:sqref>
        </x14:conditionalFormatting>
        <x14:conditionalFormatting xmlns:xm="http://schemas.microsoft.com/office/excel/2006/main">
          <x14:cfRule type="expression" priority="738" id="{1450EDA5-E725-254B-A974-5CDAC6B4E87D}">
            <xm:f>'Impact Model'!$E135=""</xm:f>
            <x14:dxf>
              <font>
                <color theme="0"/>
              </font>
              <fill>
                <patternFill patternType="solid">
                  <fgColor indexed="64"/>
                  <bgColor theme="0"/>
                </patternFill>
              </fill>
            </x14:dxf>
          </x14:cfRule>
          <xm:sqref>E135</xm:sqref>
        </x14:conditionalFormatting>
        <x14:conditionalFormatting xmlns:xm="http://schemas.microsoft.com/office/excel/2006/main">
          <x14:cfRule type="expression" priority="737" id="{36A8B8C6-B33F-074A-9305-9C6AE8872EA2}">
            <xm:f>'Impact Model'!$E143=""</xm:f>
            <x14:dxf>
              <font>
                <color theme="0"/>
              </font>
              <fill>
                <patternFill patternType="solid">
                  <fgColor indexed="64"/>
                  <bgColor theme="0"/>
                </patternFill>
              </fill>
            </x14:dxf>
          </x14:cfRule>
          <xm:sqref>E143</xm:sqref>
        </x14:conditionalFormatting>
        <x14:conditionalFormatting xmlns:xm="http://schemas.microsoft.com/office/excel/2006/main">
          <x14:cfRule type="expression" priority="736" id="{BBFFB5B8-65CE-9041-9A84-BE5BC57DD7A7}">
            <xm:f>'Impact Model'!$E151=""</xm:f>
            <x14:dxf>
              <font>
                <color theme="0"/>
              </font>
              <fill>
                <patternFill patternType="solid">
                  <fgColor indexed="64"/>
                  <bgColor theme="0"/>
                </patternFill>
              </fill>
            </x14:dxf>
          </x14:cfRule>
          <xm:sqref>E151</xm:sqref>
        </x14:conditionalFormatting>
        <x14:conditionalFormatting xmlns:xm="http://schemas.microsoft.com/office/excel/2006/main">
          <x14:cfRule type="expression" priority="735" id="{A98E2CF2-EFDE-4D49-89BF-9B4EC60ED17F}">
            <xm:f>'Impact Model'!$E159=""</xm:f>
            <x14:dxf>
              <font>
                <color theme="0"/>
              </font>
              <fill>
                <patternFill patternType="solid">
                  <fgColor indexed="64"/>
                  <bgColor theme="0"/>
                </patternFill>
              </fill>
            </x14:dxf>
          </x14:cfRule>
          <xm:sqref>E159</xm:sqref>
        </x14:conditionalFormatting>
        <x14:conditionalFormatting xmlns:xm="http://schemas.microsoft.com/office/excel/2006/main">
          <x14:cfRule type="expression" priority="734" id="{3931614D-B2EE-6F4B-8E03-94E385F23654}">
            <xm:f>'Impact Model'!$E167=""</xm:f>
            <x14:dxf>
              <font>
                <color theme="0"/>
              </font>
              <fill>
                <patternFill patternType="solid">
                  <fgColor indexed="64"/>
                  <bgColor theme="0"/>
                </patternFill>
              </fill>
            </x14:dxf>
          </x14:cfRule>
          <xm:sqref>E167</xm:sqref>
        </x14:conditionalFormatting>
        <x14:conditionalFormatting xmlns:xm="http://schemas.microsoft.com/office/excel/2006/main">
          <x14:cfRule type="expression" priority="733" id="{B7393885-0D46-284C-AE61-E8B386864E85}">
            <xm:f>'Impact Model'!$E175=""</xm:f>
            <x14:dxf>
              <font>
                <color theme="0"/>
              </font>
              <fill>
                <patternFill patternType="solid">
                  <fgColor indexed="64"/>
                  <bgColor theme="0"/>
                </patternFill>
              </fill>
            </x14:dxf>
          </x14:cfRule>
          <xm:sqref>E175</xm:sqref>
        </x14:conditionalFormatting>
        <x14:conditionalFormatting xmlns:xm="http://schemas.microsoft.com/office/excel/2006/main">
          <x14:cfRule type="expression" priority="732" id="{DDEA7B5D-DF89-2043-8183-99B6FBB1ECC3}">
            <xm:f>'Impact Model'!$E183=""</xm:f>
            <x14:dxf>
              <font>
                <color theme="0"/>
              </font>
              <fill>
                <patternFill patternType="solid">
                  <fgColor indexed="64"/>
                  <bgColor theme="0"/>
                </patternFill>
              </fill>
            </x14:dxf>
          </x14:cfRule>
          <xm:sqref>E183</xm:sqref>
        </x14:conditionalFormatting>
        <x14:conditionalFormatting xmlns:xm="http://schemas.microsoft.com/office/excel/2006/main">
          <x14:cfRule type="expression" priority="731" id="{38DC7226-BE53-AC46-94A5-96982A24FE64}">
            <xm:f>'Impact Model'!$E191=""</xm:f>
            <x14:dxf>
              <font>
                <color theme="0"/>
              </font>
              <fill>
                <patternFill patternType="solid">
                  <fgColor indexed="64"/>
                  <bgColor theme="0"/>
                </patternFill>
              </fill>
            </x14:dxf>
          </x14:cfRule>
          <xm:sqref>E191</xm:sqref>
        </x14:conditionalFormatting>
        <x14:conditionalFormatting xmlns:xm="http://schemas.microsoft.com/office/excel/2006/main">
          <x14:cfRule type="expression" priority="730" id="{FD44F324-4FA4-824F-90A7-22D36B743756}">
            <xm:f>'Impact Model'!$E199=""</xm:f>
            <x14:dxf>
              <font>
                <color theme="0"/>
              </font>
              <fill>
                <patternFill patternType="solid">
                  <fgColor indexed="64"/>
                  <bgColor theme="0"/>
                </patternFill>
              </fill>
            </x14:dxf>
          </x14:cfRule>
          <xm:sqref>E199</xm:sqref>
        </x14:conditionalFormatting>
        <x14:conditionalFormatting xmlns:xm="http://schemas.microsoft.com/office/excel/2006/main">
          <x14:cfRule type="expression" priority="729" id="{BF698E8F-3E21-864B-BCA4-9D2717B4A742}">
            <xm:f>'Impact Model'!$E207=""</xm:f>
            <x14:dxf>
              <font>
                <color theme="0"/>
              </font>
              <fill>
                <patternFill patternType="solid">
                  <fgColor indexed="64"/>
                  <bgColor theme="0"/>
                </patternFill>
              </fill>
            </x14:dxf>
          </x14:cfRule>
          <xm:sqref>E207</xm:sqref>
        </x14:conditionalFormatting>
        <x14:conditionalFormatting xmlns:xm="http://schemas.microsoft.com/office/excel/2006/main">
          <x14:cfRule type="expression" priority="728" id="{4A90C19A-2D24-6B4A-829D-23425A69B578}">
            <xm:f>'Impact Model'!$E215=""</xm:f>
            <x14:dxf>
              <font>
                <color theme="0"/>
              </font>
              <fill>
                <patternFill patternType="solid">
                  <fgColor indexed="64"/>
                  <bgColor theme="0"/>
                </patternFill>
              </fill>
            </x14:dxf>
          </x14:cfRule>
          <xm:sqref>E215</xm:sqref>
        </x14:conditionalFormatting>
        <x14:conditionalFormatting xmlns:xm="http://schemas.microsoft.com/office/excel/2006/main">
          <x14:cfRule type="expression" priority="727" id="{DE47F67F-C839-9548-A882-5ADD885DD3C5}">
            <xm:f>'Impact Model'!$E223=""</xm:f>
            <x14:dxf>
              <font>
                <color theme="0"/>
              </font>
              <fill>
                <patternFill patternType="solid">
                  <fgColor indexed="64"/>
                  <bgColor theme="0"/>
                </patternFill>
              </fill>
            </x14:dxf>
          </x14:cfRule>
          <xm:sqref>E223</xm:sqref>
        </x14:conditionalFormatting>
        <x14:conditionalFormatting xmlns:xm="http://schemas.microsoft.com/office/excel/2006/main">
          <x14:cfRule type="expression" priority="726" id="{0F9C05A7-7165-B848-8E29-5E1687EB3AF7}">
            <xm:f>'Impact Model'!$E231=""</xm:f>
            <x14:dxf>
              <font>
                <color theme="0"/>
              </font>
              <fill>
                <patternFill patternType="solid">
                  <fgColor indexed="64"/>
                  <bgColor theme="0"/>
                </patternFill>
              </fill>
            </x14:dxf>
          </x14:cfRule>
          <xm:sqref>E231</xm:sqref>
        </x14:conditionalFormatting>
        <x14:conditionalFormatting xmlns:xm="http://schemas.microsoft.com/office/excel/2006/main">
          <x14:cfRule type="expression" priority="725" id="{123CD860-5915-AD4A-8547-E2493E3D66E2}">
            <xm:f>'Impact Model'!$E239=""</xm:f>
            <x14:dxf>
              <font>
                <color theme="0"/>
              </font>
              <fill>
                <patternFill patternType="solid">
                  <fgColor indexed="64"/>
                  <bgColor theme="0"/>
                </patternFill>
              </fill>
            </x14:dxf>
          </x14:cfRule>
          <xm:sqref>E239</xm:sqref>
        </x14:conditionalFormatting>
        <x14:conditionalFormatting xmlns:xm="http://schemas.microsoft.com/office/excel/2006/main">
          <x14:cfRule type="expression" priority="724" id="{15C90640-4187-D140-A641-C2E50149655D}">
            <xm:f>'Impact Model'!$E247=""</xm:f>
            <x14:dxf>
              <font>
                <color theme="0"/>
              </font>
              <fill>
                <patternFill patternType="solid">
                  <fgColor indexed="64"/>
                  <bgColor theme="0"/>
                </patternFill>
              </fill>
            </x14:dxf>
          </x14:cfRule>
          <xm:sqref>E247</xm:sqref>
        </x14:conditionalFormatting>
        <x14:conditionalFormatting xmlns:xm="http://schemas.microsoft.com/office/excel/2006/main">
          <x14:cfRule type="expression" priority="21267" id="{81187ECE-B377-BC4D-A133-F9F286972968}">
            <xm:f>'Impact Model'!$F15=""</xm:f>
            <x14:dxf>
              <font>
                <color theme="8" tint="0.79998168889431442"/>
              </font>
              <fill>
                <patternFill patternType="solid">
                  <fgColor indexed="64"/>
                  <bgColor theme="8" tint="0.79998168889431442"/>
                </patternFill>
              </fill>
            </x14:dxf>
          </x14:cfRule>
          <xm:sqref>F15:F19</xm:sqref>
        </x14:conditionalFormatting>
        <x14:conditionalFormatting xmlns:xm="http://schemas.microsoft.com/office/excel/2006/main">
          <x14:cfRule type="expression" priority="1845" id="{AD02E36E-48BC-294B-9A23-86A64CEA7DE8}">
            <xm:f>'Impact Model'!$F23=""</xm:f>
            <x14:dxf>
              <font>
                <color theme="0"/>
              </font>
              <fill>
                <patternFill patternType="solid">
                  <fgColor indexed="64"/>
                  <bgColor theme="0"/>
                </patternFill>
              </fill>
            </x14:dxf>
          </x14:cfRule>
          <xm:sqref>F23</xm:sqref>
        </x14:conditionalFormatting>
        <x14:conditionalFormatting xmlns:xm="http://schemas.microsoft.com/office/excel/2006/main">
          <x14:cfRule type="expression" priority="1844" id="{2F08B21F-C3A4-8047-9351-D97AC3AA597C}">
            <xm:f>'Impact Model'!$F31=""</xm:f>
            <x14:dxf>
              <font>
                <color theme="0"/>
              </font>
              <fill>
                <patternFill patternType="solid">
                  <fgColor indexed="64"/>
                  <bgColor theme="0"/>
                </patternFill>
              </fill>
            </x14:dxf>
          </x14:cfRule>
          <xm:sqref>F31</xm:sqref>
        </x14:conditionalFormatting>
        <x14:conditionalFormatting xmlns:xm="http://schemas.microsoft.com/office/excel/2006/main">
          <x14:cfRule type="expression" priority="797" id="{A97A7795-2A18-3148-B989-907089A7064F}">
            <xm:f>'Impact Model'!$F39=""</xm:f>
            <x14:dxf>
              <font>
                <color theme="0"/>
              </font>
              <fill>
                <patternFill patternType="solid">
                  <fgColor indexed="64"/>
                  <bgColor theme="0"/>
                </patternFill>
              </fill>
            </x14:dxf>
          </x14:cfRule>
          <xm:sqref>F39</xm:sqref>
        </x14:conditionalFormatting>
        <x14:conditionalFormatting xmlns:xm="http://schemas.microsoft.com/office/excel/2006/main">
          <x14:cfRule type="expression" priority="796" id="{728E6819-97F2-164D-8751-28D4800247A6}">
            <xm:f>'Impact Model'!$F47=""</xm:f>
            <x14:dxf>
              <font>
                <color theme="0"/>
              </font>
              <fill>
                <patternFill patternType="solid">
                  <fgColor indexed="64"/>
                  <bgColor theme="0"/>
                </patternFill>
              </fill>
            </x14:dxf>
          </x14:cfRule>
          <xm:sqref>F47</xm:sqref>
        </x14:conditionalFormatting>
        <x14:conditionalFormatting xmlns:xm="http://schemas.microsoft.com/office/excel/2006/main">
          <x14:cfRule type="expression" priority="795" id="{597FD393-893D-3F4F-9A24-640975CBE509}">
            <xm:f>'Impact Model'!$F55=""</xm:f>
            <x14:dxf>
              <font>
                <color theme="0"/>
              </font>
              <fill>
                <patternFill patternType="solid">
                  <fgColor indexed="64"/>
                  <bgColor theme="0"/>
                </patternFill>
              </fill>
            </x14:dxf>
          </x14:cfRule>
          <xm:sqref>F55</xm:sqref>
        </x14:conditionalFormatting>
        <x14:conditionalFormatting xmlns:xm="http://schemas.microsoft.com/office/excel/2006/main">
          <x14:cfRule type="expression" priority="794" id="{F38D1DDA-39BF-3D43-A99C-31793731A080}">
            <xm:f>'Impact Model'!$F63=""</xm:f>
            <x14:dxf>
              <font>
                <color theme="0"/>
              </font>
              <fill>
                <patternFill patternType="solid">
                  <fgColor indexed="64"/>
                  <bgColor theme="0"/>
                </patternFill>
              </fill>
            </x14:dxf>
          </x14:cfRule>
          <xm:sqref>F63</xm:sqref>
        </x14:conditionalFormatting>
        <x14:conditionalFormatting xmlns:xm="http://schemas.microsoft.com/office/excel/2006/main">
          <x14:cfRule type="expression" priority="793" id="{11F5FBF0-BB56-F648-93C3-B34F8AC62E4F}">
            <xm:f>'Impact Model'!$F71=""</xm:f>
            <x14:dxf>
              <font>
                <color theme="0"/>
              </font>
              <fill>
                <patternFill patternType="solid">
                  <fgColor indexed="64"/>
                  <bgColor theme="0"/>
                </patternFill>
              </fill>
            </x14:dxf>
          </x14:cfRule>
          <xm:sqref>F71</xm:sqref>
        </x14:conditionalFormatting>
        <x14:conditionalFormatting xmlns:xm="http://schemas.microsoft.com/office/excel/2006/main">
          <x14:cfRule type="expression" priority="792" id="{1C21948D-3F1E-8040-BEF1-FCBFB17CD520}">
            <xm:f>'Impact Model'!$F79=""</xm:f>
            <x14:dxf>
              <font>
                <color theme="0"/>
              </font>
              <fill>
                <patternFill patternType="solid">
                  <fgColor indexed="64"/>
                  <bgColor theme="0"/>
                </patternFill>
              </fill>
            </x14:dxf>
          </x14:cfRule>
          <xm:sqref>F79</xm:sqref>
        </x14:conditionalFormatting>
        <x14:conditionalFormatting xmlns:xm="http://schemas.microsoft.com/office/excel/2006/main">
          <x14:cfRule type="expression" priority="791" id="{D9FCE875-BBE3-6947-9798-79292D045FCD}">
            <xm:f>'Impact Model'!$F87=""</xm:f>
            <x14:dxf>
              <font>
                <color theme="0"/>
              </font>
              <fill>
                <patternFill patternType="solid">
                  <fgColor indexed="64"/>
                  <bgColor theme="0"/>
                </patternFill>
              </fill>
            </x14:dxf>
          </x14:cfRule>
          <xm:sqref>F87</xm:sqref>
        </x14:conditionalFormatting>
        <x14:conditionalFormatting xmlns:xm="http://schemas.microsoft.com/office/excel/2006/main">
          <x14:cfRule type="expression" priority="790" id="{A3A7C50B-96F4-8945-AC35-1EF5087DF1E9}">
            <xm:f>'Impact Model'!$F95=""</xm:f>
            <x14:dxf>
              <font>
                <color theme="0"/>
              </font>
              <fill>
                <patternFill patternType="solid">
                  <fgColor indexed="64"/>
                  <bgColor theme="0"/>
                </patternFill>
              </fill>
            </x14:dxf>
          </x14:cfRule>
          <xm:sqref>F95</xm:sqref>
        </x14:conditionalFormatting>
        <x14:conditionalFormatting xmlns:xm="http://schemas.microsoft.com/office/excel/2006/main">
          <x14:cfRule type="expression" priority="789" id="{D9983A34-97C3-8442-8E91-5A0C778B1001}">
            <xm:f>'Impact Model'!$F103=""</xm:f>
            <x14:dxf>
              <font>
                <color theme="0"/>
              </font>
              <fill>
                <patternFill patternType="solid">
                  <fgColor indexed="64"/>
                  <bgColor theme="0"/>
                </patternFill>
              </fill>
            </x14:dxf>
          </x14:cfRule>
          <xm:sqref>F103</xm:sqref>
        </x14:conditionalFormatting>
        <x14:conditionalFormatting xmlns:xm="http://schemas.microsoft.com/office/excel/2006/main">
          <x14:cfRule type="expression" priority="788" id="{35A18FE9-B677-C640-9CA9-F78BE806E00B}">
            <xm:f>'Impact Model'!$F111=""</xm:f>
            <x14:dxf>
              <font>
                <color theme="0"/>
              </font>
              <fill>
                <patternFill patternType="solid">
                  <fgColor indexed="64"/>
                  <bgColor theme="0"/>
                </patternFill>
              </fill>
            </x14:dxf>
          </x14:cfRule>
          <xm:sqref>F111</xm:sqref>
        </x14:conditionalFormatting>
        <x14:conditionalFormatting xmlns:xm="http://schemas.microsoft.com/office/excel/2006/main">
          <x14:cfRule type="expression" priority="787" id="{7894CF04-18D5-EB4E-898B-4CAE49848221}">
            <xm:f>'Impact Model'!$F119=""</xm:f>
            <x14:dxf>
              <font>
                <color theme="0"/>
              </font>
              <fill>
                <patternFill patternType="solid">
                  <fgColor indexed="64"/>
                  <bgColor theme="0"/>
                </patternFill>
              </fill>
            </x14:dxf>
          </x14:cfRule>
          <xm:sqref>F119</xm:sqref>
        </x14:conditionalFormatting>
        <x14:conditionalFormatting xmlns:xm="http://schemas.microsoft.com/office/excel/2006/main">
          <x14:cfRule type="expression" priority="786" id="{9C505CEB-ABC0-274B-9BB2-871DACDA0AC4}">
            <xm:f>'Impact Model'!$F127=""</xm:f>
            <x14:dxf>
              <font>
                <color theme="0"/>
              </font>
              <fill>
                <patternFill patternType="solid">
                  <fgColor indexed="64"/>
                  <bgColor theme="0"/>
                </patternFill>
              </fill>
            </x14:dxf>
          </x14:cfRule>
          <xm:sqref>F127</xm:sqref>
        </x14:conditionalFormatting>
        <x14:conditionalFormatting xmlns:xm="http://schemas.microsoft.com/office/excel/2006/main">
          <x14:cfRule type="expression" priority="785" id="{FEC66F2F-8453-BD45-A075-76698C7D9746}">
            <xm:f>'Impact Model'!$F135=""</xm:f>
            <x14:dxf>
              <font>
                <color theme="0"/>
              </font>
              <fill>
                <patternFill patternType="solid">
                  <fgColor indexed="64"/>
                  <bgColor theme="0"/>
                </patternFill>
              </fill>
            </x14:dxf>
          </x14:cfRule>
          <xm:sqref>F135</xm:sqref>
        </x14:conditionalFormatting>
        <x14:conditionalFormatting xmlns:xm="http://schemas.microsoft.com/office/excel/2006/main">
          <x14:cfRule type="expression" priority="784" id="{E42049F4-AEB0-2C4D-8773-38CAA8A73E1D}">
            <xm:f>'Impact Model'!$F143=""</xm:f>
            <x14:dxf>
              <font>
                <color theme="0"/>
              </font>
              <fill>
                <patternFill patternType="solid">
                  <fgColor indexed="64"/>
                  <bgColor theme="0"/>
                </patternFill>
              </fill>
            </x14:dxf>
          </x14:cfRule>
          <xm:sqref>F143</xm:sqref>
        </x14:conditionalFormatting>
        <x14:conditionalFormatting xmlns:xm="http://schemas.microsoft.com/office/excel/2006/main">
          <x14:cfRule type="expression" priority="783" id="{4F3F8B2E-CEE0-014E-BA71-AAC3BA9485AD}">
            <xm:f>'Impact Model'!$F151=""</xm:f>
            <x14:dxf>
              <font>
                <color theme="0"/>
              </font>
              <fill>
                <patternFill patternType="solid">
                  <fgColor indexed="64"/>
                  <bgColor theme="0"/>
                </patternFill>
              </fill>
            </x14:dxf>
          </x14:cfRule>
          <xm:sqref>F151</xm:sqref>
        </x14:conditionalFormatting>
        <x14:conditionalFormatting xmlns:xm="http://schemas.microsoft.com/office/excel/2006/main">
          <x14:cfRule type="expression" priority="782" id="{637CF9FD-EFAE-AD4A-B89A-92D13D3B47A7}">
            <xm:f>'Impact Model'!$F159=""</xm:f>
            <x14:dxf>
              <font>
                <color theme="0"/>
              </font>
              <fill>
                <patternFill patternType="solid">
                  <fgColor indexed="64"/>
                  <bgColor theme="0"/>
                </patternFill>
              </fill>
            </x14:dxf>
          </x14:cfRule>
          <xm:sqref>F159</xm:sqref>
        </x14:conditionalFormatting>
        <x14:conditionalFormatting xmlns:xm="http://schemas.microsoft.com/office/excel/2006/main">
          <x14:cfRule type="expression" priority="781" id="{4B0B7E05-C151-374F-9D75-7AB1B4B42C78}">
            <xm:f>'Impact Model'!$F167=""</xm:f>
            <x14:dxf>
              <font>
                <color theme="0"/>
              </font>
              <fill>
                <patternFill patternType="solid">
                  <fgColor indexed="64"/>
                  <bgColor theme="0"/>
                </patternFill>
              </fill>
            </x14:dxf>
          </x14:cfRule>
          <xm:sqref>F167</xm:sqref>
        </x14:conditionalFormatting>
        <x14:conditionalFormatting xmlns:xm="http://schemas.microsoft.com/office/excel/2006/main">
          <x14:cfRule type="expression" priority="780" id="{BB0A37B1-83B5-E74C-95BA-98D3E71D3EAF}">
            <xm:f>'Impact Model'!$F175=""</xm:f>
            <x14:dxf>
              <font>
                <color theme="0"/>
              </font>
              <fill>
                <patternFill patternType="solid">
                  <fgColor indexed="64"/>
                  <bgColor theme="0"/>
                </patternFill>
              </fill>
            </x14:dxf>
          </x14:cfRule>
          <xm:sqref>F175</xm:sqref>
        </x14:conditionalFormatting>
        <x14:conditionalFormatting xmlns:xm="http://schemas.microsoft.com/office/excel/2006/main">
          <x14:cfRule type="expression" priority="779" id="{99169058-96AA-F344-843F-319146AF0C4A}">
            <xm:f>'Impact Model'!$F183=""</xm:f>
            <x14:dxf>
              <font>
                <color theme="0"/>
              </font>
              <fill>
                <patternFill patternType="solid">
                  <fgColor indexed="64"/>
                  <bgColor theme="0"/>
                </patternFill>
              </fill>
            </x14:dxf>
          </x14:cfRule>
          <xm:sqref>F183</xm:sqref>
        </x14:conditionalFormatting>
        <x14:conditionalFormatting xmlns:xm="http://schemas.microsoft.com/office/excel/2006/main">
          <x14:cfRule type="expression" priority="778" id="{348830D9-CAE7-5346-A323-E1117F03C813}">
            <xm:f>'Impact Model'!$F191=""</xm:f>
            <x14:dxf>
              <font>
                <color theme="0"/>
              </font>
              <fill>
                <patternFill patternType="solid">
                  <fgColor indexed="64"/>
                  <bgColor theme="0"/>
                </patternFill>
              </fill>
            </x14:dxf>
          </x14:cfRule>
          <xm:sqref>F191</xm:sqref>
        </x14:conditionalFormatting>
        <x14:conditionalFormatting xmlns:xm="http://schemas.microsoft.com/office/excel/2006/main">
          <x14:cfRule type="expression" priority="777" id="{A485CD42-5170-4047-8E6E-9B214A17019D}">
            <xm:f>'Impact Model'!$F199=""</xm:f>
            <x14:dxf>
              <font>
                <color theme="0"/>
              </font>
              <fill>
                <patternFill patternType="solid">
                  <fgColor indexed="64"/>
                  <bgColor theme="0"/>
                </patternFill>
              </fill>
            </x14:dxf>
          </x14:cfRule>
          <xm:sqref>F199</xm:sqref>
        </x14:conditionalFormatting>
        <x14:conditionalFormatting xmlns:xm="http://schemas.microsoft.com/office/excel/2006/main">
          <x14:cfRule type="expression" priority="776" id="{D139B64D-1FD1-734B-A492-983EF6D79B4C}">
            <xm:f>'Impact Model'!$F207=""</xm:f>
            <x14:dxf>
              <font>
                <color theme="0"/>
              </font>
              <fill>
                <patternFill patternType="solid">
                  <fgColor indexed="64"/>
                  <bgColor theme="0"/>
                </patternFill>
              </fill>
            </x14:dxf>
          </x14:cfRule>
          <xm:sqref>F207</xm:sqref>
        </x14:conditionalFormatting>
        <x14:conditionalFormatting xmlns:xm="http://schemas.microsoft.com/office/excel/2006/main">
          <x14:cfRule type="expression" priority="775" id="{109276AA-A2FF-2B41-8FAB-FA15C4561684}">
            <xm:f>'Impact Model'!$F215=""</xm:f>
            <x14:dxf>
              <font>
                <color theme="0"/>
              </font>
              <fill>
                <patternFill patternType="solid">
                  <fgColor indexed="64"/>
                  <bgColor theme="0"/>
                </patternFill>
              </fill>
            </x14:dxf>
          </x14:cfRule>
          <xm:sqref>F215</xm:sqref>
        </x14:conditionalFormatting>
        <x14:conditionalFormatting xmlns:xm="http://schemas.microsoft.com/office/excel/2006/main">
          <x14:cfRule type="expression" priority="774" id="{BED08390-64D2-6547-B27F-69C1561C1D30}">
            <xm:f>'Impact Model'!$F223=""</xm:f>
            <x14:dxf>
              <font>
                <color theme="0"/>
              </font>
              <fill>
                <patternFill patternType="solid">
                  <fgColor indexed="64"/>
                  <bgColor theme="0"/>
                </patternFill>
              </fill>
            </x14:dxf>
          </x14:cfRule>
          <xm:sqref>F223</xm:sqref>
        </x14:conditionalFormatting>
        <x14:conditionalFormatting xmlns:xm="http://schemas.microsoft.com/office/excel/2006/main">
          <x14:cfRule type="expression" priority="773" id="{589481B1-9CED-BA49-8807-EDE08D23AC7A}">
            <xm:f>'Impact Model'!$F231=""</xm:f>
            <x14:dxf>
              <font>
                <color theme="0"/>
              </font>
              <fill>
                <patternFill patternType="solid">
                  <fgColor indexed="64"/>
                  <bgColor theme="0"/>
                </patternFill>
              </fill>
            </x14:dxf>
          </x14:cfRule>
          <xm:sqref>F231</xm:sqref>
        </x14:conditionalFormatting>
        <x14:conditionalFormatting xmlns:xm="http://schemas.microsoft.com/office/excel/2006/main">
          <x14:cfRule type="expression" priority="772" id="{1FF2C9FD-453E-4548-B14E-0F7C9410CAC2}">
            <xm:f>'Impact Model'!$F239=""</xm:f>
            <x14:dxf>
              <font>
                <color theme="0"/>
              </font>
              <fill>
                <patternFill patternType="solid">
                  <fgColor indexed="64"/>
                  <bgColor theme="0"/>
                </patternFill>
              </fill>
            </x14:dxf>
          </x14:cfRule>
          <xm:sqref>F239</xm:sqref>
        </x14:conditionalFormatting>
        <x14:conditionalFormatting xmlns:xm="http://schemas.microsoft.com/office/excel/2006/main">
          <x14:cfRule type="expression" priority="771" id="{090B1FEB-83B5-224B-8B74-415656C19BB7}">
            <xm:f>'Impact Model'!$F247=""</xm:f>
            <x14:dxf>
              <font>
                <color theme="0"/>
              </font>
              <fill>
                <patternFill patternType="solid">
                  <fgColor indexed="64"/>
                  <bgColor theme="0"/>
                </patternFill>
              </fill>
            </x14:dxf>
          </x14:cfRule>
          <xm:sqref>F247</xm:sqref>
        </x14:conditionalFormatting>
        <x14:conditionalFormatting xmlns:xm="http://schemas.microsoft.com/office/excel/2006/main">
          <x14:cfRule type="expression" priority="3220" id="{A79F6E5E-663B-7B47-A30D-27FB5B0A080A}">
            <xm:f>'Impact Model'!$E24=""</xm:f>
            <x14:dxf>
              <font>
                <color theme="0"/>
              </font>
              <fill>
                <patternFill patternType="solid">
                  <fgColor indexed="64"/>
                  <bgColor theme="0"/>
                </patternFill>
              </fill>
            </x14:dxf>
          </x14:cfRule>
          <xm:sqref>F24:N27 P24:R27 P32:R35 P40:R43 P48:R51 P56:R59 P64:R67 P72:R75 P80:R83 P88:R91 P96:R99 P104:R107 P112:R115 P120:R123 P128:R131 P136:R139 P144:R147 P152:R155 P160:R163 P168:R171 P176:R179 P184:R187 P192:R195 P200:R203 P208:R211 P216:R219 P224:R227 P232:R235 P240:R243 P248:R251 D32:D35 D40:D43 D48:N51 D56:D59 D64:D67 D72:D75 D80:D83 D88:N91 D96:N99 D104:N107 D112:N115 D120:N123 D128:N131 D136:N139 D144:N147 D152:N155 D160:N163 D168:N171 D176:N179 D184:N187 D192:N195 D200:N203 D208:N211 D216:N219 D224:N227 D232:N235 D240:N243 D248:N251 F80:N83 F72:N75 F64:N67 F56:N59 F40:N43 I32:N32 F33:N35 F32:G32</xm:sqref>
        </x14:conditionalFormatting>
        <x14:conditionalFormatting xmlns:xm="http://schemas.microsoft.com/office/excel/2006/main">
          <x14:cfRule type="expression" priority="1669" id="{1346E7DE-13CA-DD40-949F-AF4EC87D8C26}">
            <xm:f>'Impact Model'!$E23=""</xm:f>
            <x14:dxf>
              <font>
                <color theme="0"/>
              </font>
              <fill>
                <patternFill patternType="solid">
                  <fgColor indexed="64"/>
                  <bgColor theme="0"/>
                </patternFill>
              </fill>
            </x14:dxf>
          </x14:cfRule>
          <xm:sqref>G23</xm:sqref>
        </x14:conditionalFormatting>
        <x14:conditionalFormatting xmlns:xm="http://schemas.microsoft.com/office/excel/2006/main">
          <x14:cfRule type="expression" priority="1079" id="{F202CADB-58A0-1448-8929-5995928DFE88}">
            <xm:f>'Impact Model'!$E31=""</xm:f>
            <x14:dxf>
              <font>
                <color theme="0"/>
              </font>
              <fill>
                <patternFill patternType="solid">
                  <fgColor indexed="64"/>
                  <bgColor theme="0"/>
                </patternFill>
              </fill>
            </x14:dxf>
          </x14:cfRule>
          <xm:sqref>G31</xm:sqref>
        </x14:conditionalFormatting>
        <x14:conditionalFormatting xmlns:xm="http://schemas.microsoft.com/office/excel/2006/main">
          <x14:cfRule type="expression" priority="1071" id="{6AC2014C-C4B6-6C4B-B95D-169DC8AF15F1}">
            <xm:f>'Impact Model'!$E39=""</xm:f>
            <x14:dxf>
              <font>
                <color theme="0"/>
              </font>
              <fill>
                <patternFill patternType="solid">
                  <fgColor indexed="64"/>
                  <bgColor theme="0"/>
                </patternFill>
              </fill>
            </x14:dxf>
          </x14:cfRule>
          <xm:sqref>G39</xm:sqref>
        </x14:conditionalFormatting>
        <x14:conditionalFormatting xmlns:xm="http://schemas.microsoft.com/office/excel/2006/main">
          <x14:cfRule type="expression" priority="1059" id="{7A4BD83B-1F6F-FE4F-A82F-A3EE753E723B}">
            <xm:f>'Impact Model'!$E47=""</xm:f>
            <x14:dxf>
              <font>
                <color theme="0"/>
              </font>
              <fill>
                <patternFill patternType="solid">
                  <fgColor indexed="64"/>
                  <bgColor theme="0"/>
                </patternFill>
              </fill>
            </x14:dxf>
          </x14:cfRule>
          <xm:sqref>G47:K47</xm:sqref>
        </x14:conditionalFormatting>
        <x14:conditionalFormatting xmlns:xm="http://schemas.microsoft.com/office/excel/2006/main">
          <x14:cfRule type="expression" priority="1051" id="{B876E3B8-1635-AD42-BE86-A2EF53301418}">
            <xm:f>'Impact Model'!$E55=""</xm:f>
            <x14:dxf>
              <font>
                <color theme="0"/>
              </font>
              <fill>
                <patternFill patternType="solid">
                  <fgColor indexed="64"/>
                  <bgColor theme="0"/>
                </patternFill>
              </fill>
            </x14:dxf>
          </x14:cfRule>
          <xm:sqref>G55:K55</xm:sqref>
        </x14:conditionalFormatting>
        <x14:conditionalFormatting xmlns:xm="http://schemas.microsoft.com/office/excel/2006/main">
          <x14:cfRule type="expression" priority="1043" id="{EDCDE1DF-EDBF-7847-84AA-7FFAC9D4E336}">
            <xm:f>'Impact Model'!$E63=""</xm:f>
            <x14:dxf>
              <font>
                <color theme="0"/>
              </font>
              <fill>
                <patternFill patternType="solid">
                  <fgColor indexed="64"/>
                  <bgColor theme="0"/>
                </patternFill>
              </fill>
            </x14:dxf>
          </x14:cfRule>
          <xm:sqref>G63:K63</xm:sqref>
        </x14:conditionalFormatting>
        <x14:conditionalFormatting xmlns:xm="http://schemas.microsoft.com/office/excel/2006/main">
          <x14:cfRule type="expression" priority="1035" id="{3388FF13-678F-E248-8D88-409D07B519AA}">
            <xm:f>'Impact Model'!$E71=""</xm:f>
            <x14:dxf>
              <font>
                <color theme="0"/>
              </font>
              <fill>
                <patternFill patternType="solid">
                  <fgColor indexed="64"/>
                  <bgColor theme="0"/>
                </patternFill>
              </fill>
            </x14:dxf>
          </x14:cfRule>
          <xm:sqref>G71:K71</xm:sqref>
        </x14:conditionalFormatting>
        <x14:conditionalFormatting xmlns:xm="http://schemas.microsoft.com/office/excel/2006/main">
          <x14:cfRule type="expression" priority="1027" id="{B58C786E-B9DB-1144-9327-BACF7867A5C6}">
            <xm:f>'Impact Model'!$E79=""</xm:f>
            <x14:dxf>
              <font>
                <color theme="0"/>
              </font>
              <fill>
                <patternFill patternType="solid">
                  <fgColor indexed="64"/>
                  <bgColor theme="0"/>
                </patternFill>
              </fill>
            </x14:dxf>
          </x14:cfRule>
          <xm:sqref>G79:K79</xm:sqref>
        </x14:conditionalFormatting>
        <x14:conditionalFormatting xmlns:xm="http://schemas.microsoft.com/office/excel/2006/main">
          <x14:cfRule type="expression" priority="1019" id="{689E9BAA-B0D8-9346-8BE7-49DB0266E399}">
            <xm:f>'Impact Model'!$E87=""</xm:f>
            <x14:dxf>
              <font>
                <color theme="0"/>
              </font>
              <fill>
                <patternFill patternType="solid">
                  <fgColor indexed="64"/>
                  <bgColor theme="0"/>
                </patternFill>
              </fill>
            </x14:dxf>
          </x14:cfRule>
          <xm:sqref>G87:K87</xm:sqref>
        </x14:conditionalFormatting>
        <x14:conditionalFormatting xmlns:xm="http://schemas.microsoft.com/office/excel/2006/main">
          <x14:cfRule type="expression" priority="1011" id="{342E2BFC-663C-C441-A26F-2CFD99E703FA}">
            <xm:f>'Impact Model'!$E95=""</xm:f>
            <x14:dxf>
              <font>
                <color theme="0"/>
              </font>
              <fill>
                <patternFill patternType="solid">
                  <fgColor indexed="64"/>
                  <bgColor theme="0"/>
                </patternFill>
              </fill>
            </x14:dxf>
          </x14:cfRule>
          <xm:sqref>G95:K95</xm:sqref>
        </x14:conditionalFormatting>
        <x14:conditionalFormatting xmlns:xm="http://schemas.microsoft.com/office/excel/2006/main">
          <x14:cfRule type="expression" priority="1003" id="{CE05DDC6-E7D0-174B-8122-8F66880DDA19}">
            <xm:f>'Impact Model'!$E103=""</xm:f>
            <x14:dxf>
              <font>
                <color theme="0"/>
              </font>
              <fill>
                <patternFill patternType="solid">
                  <fgColor indexed="64"/>
                  <bgColor theme="0"/>
                </patternFill>
              </fill>
            </x14:dxf>
          </x14:cfRule>
          <xm:sqref>G103:K103</xm:sqref>
        </x14:conditionalFormatting>
        <x14:conditionalFormatting xmlns:xm="http://schemas.microsoft.com/office/excel/2006/main">
          <x14:cfRule type="expression" priority="995" id="{D0EDE8E6-470F-2E4B-84BC-457A5915D18B}">
            <xm:f>'Impact Model'!$E111=""</xm:f>
            <x14:dxf>
              <font>
                <color theme="0"/>
              </font>
              <fill>
                <patternFill patternType="solid">
                  <fgColor indexed="64"/>
                  <bgColor theme="0"/>
                </patternFill>
              </fill>
            </x14:dxf>
          </x14:cfRule>
          <xm:sqref>G111:K111</xm:sqref>
        </x14:conditionalFormatting>
        <x14:conditionalFormatting xmlns:xm="http://schemas.microsoft.com/office/excel/2006/main">
          <x14:cfRule type="expression" priority="987" id="{9649A77C-3B97-BF42-BECA-7E536C7A7C77}">
            <xm:f>'Impact Model'!$E119=""</xm:f>
            <x14:dxf>
              <font>
                <color theme="0"/>
              </font>
              <fill>
                <patternFill patternType="solid">
                  <fgColor indexed="64"/>
                  <bgColor theme="0"/>
                </patternFill>
              </fill>
            </x14:dxf>
          </x14:cfRule>
          <xm:sqref>G119:K119</xm:sqref>
        </x14:conditionalFormatting>
        <x14:conditionalFormatting xmlns:xm="http://schemas.microsoft.com/office/excel/2006/main">
          <x14:cfRule type="expression" priority="979" id="{B247CEC8-CF5E-CA40-9B28-1C05687BC54C}">
            <xm:f>'Impact Model'!$E127=""</xm:f>
            <x14:dxf>
              <font>
                <color theme="0"/>
              </font>
              <fill>
                <patternFill patternType="solid">
                  <fgColor indexed="64"/>
                  <bgColor theme="0"/>
                </patternFill>
              </fill>
            </x14:dxf>
          </x14:cfRule>
          <xm:sqref>G127:K127</xm:sqref>
        </x14:conditionalFormatting>
        <x14:conditionalFormatting xmlns:xm="http://schemas.microsoft.com/office/excel/2006/main">
          <x14:cfRule type="expression" priority="971" id="{32D41B0F-C3BA-2241-B934-BDC16E5E8159}">
            <xm:f>'Impact Model'!$E135=""</xm:f>
            <x14:dxf>
              <font>
                <color theme="0"/>
              </font>
              <fill>
                <patternFill patternType="solid">
                  <fgColor indexed="64"/>
                  <bgColor theme="0"/>
                </patternFill>
              </fill>
            </x14:dxf>
          </x14:cfRule>
          <xm:sqref>G135:K135</xm:sqref>
        </x14:conditionalFormatting>
        <x14:conditionalFormatting xmlns:xm="http://schemas.microsoft.com/office/excel/2006/main">
          <x14:cfRule type="expression" priority="963" id="{15FC3DCB-B929-F946-93E9-407D59B266DB}">
            <xm:f>'Impact Model'!$E143=""</xm:f>
            <x14:dxf>
              <font>
                <color theme="0"/>
              </font>
              <fill>
                <patternFill patternType="solid">
                  <fgColor indexed="64"/>
                  <bgColor theme="0"/>
                </patternFill>
              </fill>
            </x14:dxf>
          </x14:cfRule>
          <xm:sqref>G143:K143</xm:sqref>
        </x14:conditionalFormatting>
        <x14:conditionalFormatting xmlns:xm="http://schemas.microsoft.com/office/excel/2006/main">
          <x14:cfRule type="expression" priority="955" id="{54E67434-D8FE-F849-8F52-9DCB0B164362}">
            <xm:f>'Impact Model'!$E151=""</xm:f>
            <x14:dxf>
              <font>
                <color theme="0"/>
              </font>
              <fill>
                <patternFill patternType="solid">
                  <fgColor indexed="64"/>
                  <bgColor theme="0"/>
                </patternFill>
              </fill>
            </x14:dxf>
          </x14:cfRule>
          <xm:sqref>G151:K151</xm:sqref>
        </x14:conditionalFormatting>
        <x14:conditionalFormatting xmlns:xm="http://schemas.microsoft.com/office/excel/2006/main">
          <x14:cfRule type="expression" priority="947" id="{A34F959B-C23C-E640-ACCB-F1F530454137}">
            <xm:f>'Impact Model'!$E159=""</xm:f>
            <x14:dxf>
              <font>
                <color theme="0"/>
              </font>
              <fill>
                <patternFill patternType="solid">
                  <fgColor indexed="64"/>
                  <bgColor theme="0"/>
                </patternFill>
              </fill>
            </x14:dxf>
          </x14:cfRule>
          <xm:sqref>G159:K159</xm:sqref>
        </x14:conditionalFormatting>
        <x14:conditionalFormatting xmlns:xm="http://schemas.microsoft.com/office/excel/2006/main">
          <x14:cfRule type="expression" priority="939" id="{5DF6301B-3A3E-AE41-8318-013FE9C3ABC3}">
            <xm:f>'Impact Model'!$E167=""</xm:f>
            <x14:dxf>
              <font>
                <color theme="0"/>
              </font>
              <fill>
                <patternFill patternType="solid">
                  <fgColor indexed="64"/>
                  <bgColor theme="0"/>
                </patternFill>
              </fill>
            </x14:dxf>
          </x14:cfRule>
          <xm:sqref>G167:K167</xm:sqref>
        </x14:conditionalFormatting>
        <x14:conditionalFormatting xmlns:xm="http://schemas.microsoft.com/office/excel/2006/main">
          <x14:cfRule type="expression" priority="931" id="{61E25B3E-09F4-CE46-8CDA-AFCDA091E9CE}">
            <xm:f>'Impact Model'!$E175=""</xm:f>
            <x14:dxf>
              <font>
                <color theme="0"/>
              </font>
              <fill>
                <patternFill patternType="solid">
                  <fgColor indexed="64"/>
                  <bgColor theme="0"/>
                </patternFill>
              </fill>
            </x14:dxf>
          </x14:cfRule>
          <xm:sqref>G175:K175</xm:sqref>
        </x14:conditionalFormatting>
        <x14:conditionalFormatting xmlns:xm="http://schemas.microsoft.com/office/excel/2006/main">
          <x14:cfRule type="expression" priority="923" id="{DDD2896E-B720-FA40-8F4D-9C1AE64AE3F9}">
            <xm:f>'Impact Model'!$E183=""</xm:f>
            <x14:dxf>
              <font>
                <color theme="0"/>
              </font>
              <fill>
                <patternFill patternType="solid">
                  <fgColor indexed="64"/>
                  <bgColor theme="0"/>
                </patternFill>
              </fill>
            </x14:dxf>
          </x14:cfRule>
          <xm:sqref>G183:K183</xm:sqref>
        </x14:conditionalFormatting>
        <x14:conditionalFormatting xmlns:xm="http://schemas.microsoft.com/office/excel/2006/main">
          <x14:cfRule type="expression" priority="907" id="{768FB324-2AC7-8B48-B578-F90B8815DC04}">
            <xm:f>'Impact Model'!$E191=""</xm:f>
            <x14:dxf>
              <font>
                <color theme="0"/>
              </font>
              <fill>
                <patternFill patternType="solid">
                  <fgColor indexed="64"/>
                  <bgColor theme="0"/>
                </patternFill>
              </fill>
            </x14:dxf>
          </x14:cfRule>
          <xm:sqref>G191:K191</xm:sqref>
        </x14:conditionalFormatting>
        <x14:conditionalFormatting xmlns:xm="http://schemas.microsoft.com/office/excel/2006/main">
          <x14:cfRule type="expression" priority="915" id="{72FE3323-845A-7947-9133-EA7A8178BA31}">
            <xm:f>'Impact Model'!$E199=""</xm:f>
            <x14:dxf>
              <font>
                <color theme="0"/>
              </font>
              <fill>
                <patternFill patternType="solid">
                  <fgColor indexed="64"/>
                  <bgColor theme="0"/>
                </patternFill>
              </fill>
            </x14:dxf>
          </x14:cfRule>
          <xm:sqref>G199:K199</xm:sqref>
        </x14:conditionalFormatting>
        <x14:conditionalFormatting xmlns:xm="http://schemas.microsoft.com/office/excel/2006/main">
          <x14:cfRule type="expression" priority="899" id="{D8C0B03D-BF84-7A40-9BCC-BC1E1C619D63}">
            <xm:f>'Impact Model'!$E207=""</xm:f>
            <x14:dxf>
              <font>
                <color theme="0"/>
              </font>
              <fill>
                <patternFill patternType="solid">
                  <fgColor indexed="64"/>
                  <bgColor theme="0"/>
                </patternFill>
              </fill>
            </x14:dxf>
          </x14:cfRule>
          <xm:sqref>G207:K207</xm:sqref>
        </x14:conditionalFormatting>
        <x14:conditionalFormatting xmlns:xm="http://schemas.microsoft.com/office/excel/2006/main">
          <x14:cfRule type="expression" priority="891" id="{190B5A73-E4A2-AD48-A32D-8A012760C58C}">
            <xm:f>'Impact Model'!$E215=""</xm:f>
            <x14:dxf>
              <font>
                <color theme="0"/>
              </font>
              <fill>
                <patternFill patternType="solid">
                  <fgColor indexed="64"/>
                  <bgColor theme="0"/>
                </patternFill>
              </fill>
            </x14:dxf>
          </x14:cfRule>
          <xm:sqref>G215:K215</xm:sqref>
        </x14:conditionalFormatting>
        <x14:conditionalFormatting xmlns:xm="http://schemas.microsoft.com/office/excel/2006/main">
          <x14:cfRule type="expression" priority="883" id="{5273E050-B354-CA4F-8C36-85E37C696E4A}">
            <xm:f>'Impact Model'!$E223=""</xm:f>
            <x14:dxf>
              <font>
                <color theme="0"/>
              </font>
              <fill>
                <patternFill patternType="solid">
                  <fgColor indexed="64"/>
                  <bgColor theme="0"/>
                </patternFill>
              </fill>
            </x14:dxf>
          </x14:cfRule>
          <xm:sqref>G223:K223</xm:sqref>
        </x14:conditionalFormatting>
        <x14:conditionalFormatting xmlns:xm="http://schemas.microsoft.com/office/excel/2006/main">
          <x14:cfRule type="expression" priority="875" id="{B7A7C6E6-836A-504D-8EDF-038F8B049C59}">
            <xm:f>'Impact Model'!$E231=""</xm:f>
            <x14:dxf>
              <font>
                <color theme="0"/>
              </font>
              <fill>
                <patternFill patternType="solid">
                  <fgColor indexed="64"/>
                  <bgColor theme="0"/>
                </patternFill>
              </fill>
            </x14:dxf>
          </x14:cfRule>
          <xm:sqref>G231:K231</xm:sqref>
        </x14:conditionalFormatting>
        <x14:conditionalFormatting xmlns:xm="http://schemas.microsoft.com/office/excel/2006/main">
          <x14:cfRule type="expression" priority="867" id="{BC92CFF7-46F9-F546-B12E-25421D1662BC}">
            <xm:f>'Impact Model'!$E239=""</xm:f>
            <x14:dxf>
              <font>
                <color theme="0"/>
              </font>
              <fill>
                <patternFill patternType="solid">
                  <fgColor indexed="64"/>
                  <bgColor theme="0"/>
                </patternFill>
              </fill>
            </x14:dxf>
          </x14:cfRule>
          <xm:sqref>G239:K239</xm:sqref>
        </x14:conditionalFormatting>
        <x14:conditionalFormatting xmlns:xm="http://schemas.microsoft.com/office/excel/2006/main">
          <x14:cfRule type="expression" priority="859" id="{F3F59B54-6A5B-B54D-91CF-95D31319DFEA}">
            <xm:f>'Impact Model'!$E247=""</xm:f>
            <x14:dxf>
              <font>
                <color theme="0"/>
              </font>
              <fill>
                <patternFill patternType="solid">
                  <fgColor indexed="64"/>
                  <bgColor theme="0"/>
                </patternFill>
              </fill>
            </x14:dxf>
          </x14:cfRule>
          <xm:sqref>G247:K247</xm:sqref>
        </x14:conditionalFormatting>
        <x14:conditionalFormatting xmlns:xm="http://schemas.microsoft.com/office/excel/2006/main">
          <x14:cfRule type="expression" priority="15975" id="{E9D1F80C-D054-9641-88C8-8ECABD17D90E}">
            <xm:f>'Impact Model'!$C23=""</xm:f>
            <x14:dxf>
              <font>
                <color theme="0"/>
              </font>
              <fill>
                <patternFill patternType="solid">
                  <fgColor indexed="64"/>
                  <bgColor theme="0"/>
                </patternFill>
              </fill>
            </x14:dxf>
          </x14:cfRule>
          <xm:sqref>H21:J21 M21:R21 T21 K21:L22 H29:J29 M29:R29 T29 K29:L30 H37:J37 M37:R37 T37 K37:L38 H45:J45 M45:R45 T45 K45:L46 H53:J53 M53:R53 T53 K53:L54 H61:J61 M61:R61 T61 K61:L62 H69:J69 M69:R69 T69 K69:L70 H77:J77 M77:R77 T77 K77:L78 H85:J85 M85:R85 T85 K85:L86 H93:J93 M93:R93 T93 K93:L94 H101:J101 M101:R101 T101 K101:L102 H109:J109 M109:R109 T109 K109:L110 H117:J117 M117:R117 T117 K117:L118 H125:J125 M125:R125 T125 K125:L126 H133:J133 M133:R133 T133 K133:L134 H141:J141 M141:R141 T141 K141:L142 H149:J149 M149:R149 T149 K149:L150 H157:J157 M157:R157 T157 K157:L158 H165:J165 M165:R165 T165 K165:L166 H173:J173 M173:R173 T173 K173:L174 H181:J181 M181:R181 T181 K181:L182 H189:J189 M189:R189 T189 K189:L190 H197:J197 M197:R197 T197 K197:L198 H205:J205 M205:R205 T205 K205:L206 H213:J213 M213:R213 T213 K213:L214 H221:J221 M221:R221 T221 K221:L222 H229:J229 M229:R229 T229 K229:L230 H237:J237 M237:R237 T237 K237:L238 H245:J245 M245:R245 T245 K245:L246</xm:sqref>
        </x14:conditionalFormatting>
        <x14:conditionalFormatting xmlns:xm="http://schemas.microsoft.com/office/excel/2006/main">
          <x14:cfRule type="expression" priority="1665" id="{C8CD17BF-FB52-144C-B84D-7969ED459DC6}">
            <xm:f>'Impact Model'!$E23=""</xm:f>
            <x14:dxf>
              <font>
                <color theme="0"/>
              </font>
              <fill>
                <patternFill patternType="solid">
                  <fgColor indexed="64"/>
                  <bgColor theme="0"/>
                </patternFill>
              </fill>
            </x14:dxf>
          </x14:cfRule>
          <xm:sqref>I23:K23</xm:sqref>
        </x14:conditionalFormatting>
        <x14:conditionalFormatting xmlns:xm="http://schemas.microsoft.com/office/excel/2006/main">
          <x14:cfRule type="expression" priority="1075" id="{C60ABE24-69EE-954C-915F-F123FEAA16CC}">
            <xm:f>'Impact Model'!$E31=""</xm:f>
            <x14:dxf>
              <font>
                <color theme="0"/>
              </font>
              <fill>
                <patternFill patternType="solid">
                  <fgColor indexed="64"/>
                  <bgColor theme="0"/>
                </patternFill>
              </fill>
            </x14:dxf>
          </x14:cfRule>
          <xm:sqref>I31:K31</xm:sqref>
        </x14:conditionalFormatting>
        <x14:conditionalFormatting xmlns:xm="http://schemas.microsoft.com/office/excel/2006/main">
          <x14:cfRule type="expression" priority="1067" id="{220A1FC8-03CA-A843-852B-41FC4FFA590E}">
            <xm:f>'Impact Model'!$E39=""</xm:f>
            <x14:dxf>
              <font>
                <color theme="0"/>
              </font>
              <fill>
                <patternFill patternType="solid">
                  <fgColor indexed="64"/>
                  <bgColor theme="0"/>
                </patternFill>
              </fill>
            </x14:dxf>
          </x14:cfRule>
          <xm:sqref>I39:K39</xm:sqref>
        </x14:conditionalFormatting>
        <x14:conditionalFormatting xmlns:xm="http://schemas.microsoft.com/office/excel/2006/main">
          <x14:cfRule type="expression" priority="356" id="{24471DF0-68CC-CD4B-A8AE-B2E1AFB4B1A7}">
            <xm:f>'Impact Model'!$E23=""</xm:f>
            <x14:dxf>
              <font>
                <color theme="0"/>
              </font>
              <fill>
                <patternFill patternType="solid">
                  <fgColor indexed="64"/>
                  <bgColor theme="0"/>
                </patternFill>
              </fill>
            </x14:dxf>
          </x14:cfRule>
          <xm:sqref>M23</xm:sqref>
        </x14:conditionalFormatting>
        <x14:conditionalFormatting xmlns:xm="http://schemas.microsoft.com/office/excel/2006/main">
          <x14:cfRule type="expression" priority="372" id="{AA4F17BB-E88B-6445-AE35-ABA71FB11883}">
            <xm:f>'Impact Model'!$E31=""</xm:f>
            <x14:dxf>
              <font>
                <color theme="0"/>
              </font>
              <fill>
                <patternFill patternType="solid">
                  <fgColor indexed="64"/>
                  <bgColor theme="0"/>
                </patternFill>
              </fill>
            </x14:dxf>
          </x14:cfRule>
          <xm:sqref>M31</xm:sqref>
        </x14:conditionalFormatting>
        <x14:conditionalFormatting xmlns:xm="http://schemas.microsoft.com/office/excel/2006/main">
          <x14:cfRule type="expression" priority="388" id="{5595E8CF-5D96-694F-B6ED-63E653BB1F7B}">
            <xm:f>'Impact Model'!$E39=""</xm:f>
            <x14:dxf>
              <font>
                <color theme="0"/>
              </font>
              <fill>
                <patternFill patternType="solid">
                  <fgColor indexed="64"/>
                  <bgColor theme="0"/>
                </patternFill>
              </fill>
            </x14:dxf>
          </x14:cfRule>
          <xm:sqref>M39</xm:sqref>
        </x14:conditionalFormatting>
        <x14:conditionalFormatting xmlns:xm="http://schemas.microsoft.com/office/excel/2006/main">
          <x14:cfRule type="expression" priority="404" id="{2A4A9571-439C-3A46-8686-5DB6AB95F8FD}">
            <xm:f>'Impact Model'!$E47=""</xm:f>
            <x14:dxf>
              <font>
                <color theme="0"/>
              </font>
              <fill>
                <patternFill patternType="solid">
                  <fgColor indexed="64"/>
                  <bgColor theme="0"/>
                </patternFill>
              </fill>
            </x14:dxf>
          </x14:cfRule>
          <xm:sqref>M47</xm:sqref>
        </x14:conditionalFormatting>
        <x14:conditionalFormatting xmlns:xm="http://schemas.microsoft.com/office/excel/2006/main">
          <x14:cfRule type="expression" priority="420" id="{1945225E-36B8-8D4F-BC29-F9EA640D8B3F}">
            <xm:f>'Impact Model'!$E55=""</xm:f>
            <x14:dxf>
              <font>
                <color theme="0"/>
              </font>
              <fill>
                <patternFill patternType="solid">
                  <fgColor indexed="64"/>
                  <bgColor theme="0"/>
                </patternFill>
              </fill>
            </x14:dxf>
          </x14:cfRule>
          <xm:sqref>M55</xm:sqref>
        </x14:conditionalFormatting>
        <x14:conditionalFormatting xmlns:xm="http://schemas.microsoft.com/office/excel/2006/main">
          <x14:cfRule type="expression" priority="436" id="{B9147713-EEBE-1848-9565-75C4E700CB99}">
            <xm:f>'Impact Model'!$E63=""</xm:f>
            <x14:dxf>
              <font>
                <color theme="0"/>
              </font>
              <fill>
                <patternFill patternType="solid">
                  <fgColor indexed="64"/>
                  <bgColor theme="0"/>
                </patternFill>
              </fill>
            </x14:dxf>
          </x14:cfRule>
          <xm:sqref>M63</xm:sqref>
        </x14:conditionalFormatting>
        <x14:conditionalFormatting xmlns:xm="http://schemas.microsoft.com/office/excel/2006/main">
          <x14:cfRule type="expression" priority="452" id="{29DFA273-0778-584C-8658-3C58354E2DB4}">
            <xm:f>'Impact Model'!$E71=""</xm:f>
            <x14:dxf>
              <font>
                <color theme="0"/>
              </font>
              <fill>
                <patternFill patternType="solid">
                  <fgColor indexed="64"/>
                  <bgColor theme="0"/>
                </patternFill>
              </fill>
            </x14:dxf>
          </x14:cfRule>
          <xm:sqref>M71</xm:sqref>
        </x14:conditionalFormatting>
        <x14:conditionalFormatting xmlns:xm="http://schemas.microsoft.com/office/excel/2006/main">
          <x14:cfRule type="expression" priority="468" id="{DAB5303D-7398-A240-8448-E3911E014DDC}">
            <xm:f>'Impact Model'!$E79=""</xm:f>
            <x14:dxf>
              <font>
                <color theme="0"/>
              </font>
              <fill>
                <patternFill patternType="solid">
                  <fgColor indexed="64"/>
                  <bgColor theme="0"/>
                </patternFill>
              </fill>
            </x14:dxf>
          </x14:cfRule>
          <xm:sqref>M79</xm:sqref>
        </x14:conditionalFormatting>
        <x14:conditionalFormatting xmlns:xm="http://schemas.microsoft.com/office/excel/2006/main">
          <x14:cfRule type="expression" priority="484" id="{F553ACF4-774E-6F4C-92D2-3E542EA199F6}">
            <xm:f>'Impact Model'!$E87=""</xm:f>
            <x14:dxf>
              <font>
                <color theme="0"/>
              </font>
              <fill>
                <patternFill patternType="solid">
                  <fgColor indexed="64"/>
                  <bgColor theme="0"/>
                </patternFill>
              </fill>
            </x14:dxf>
          </x14:cfRule>
          <xm:sqref>M87</xm:sqref>
        </x14:conditionalFormatting>
        <x14:conditionalFormatting xmlns:xm="http://schemas.microsoft.com/office/excel/2006/main">
          <x14:cfRule type="expression" priority="500" id="{8CFBAA6B-6613-AE4B-8EE3-0C363B4B316B}">
            <xm:f>'Impact Model'!$E95=""</xm:f>
            <x14:dxf>
              <font>
                <color theme="0"/>
              </font>
              <fill>
                <patternFill patternType="solid">
                  <fgColor indexed="64"/>
                  <bgColor theme="0"/>
                </patternFill>
              </fill>
            </x14:dxf>
          </x14:cfRule>
          <xm:sqref>M95</xm:sqref>
        </x14:conditionalFormatting>
        <x14:conditionalFormatting xmlns:xm="http://schemas.microsoft.com/office/excel/2006/main">
          <x14:cfRule type="expression" priority="516" id="{D3D4A80D-D7F5-9845-9A86-9AF06CF71C61}">
            <xm:f>'Impact Model'!$E103=""</xm:f>
            <x14:dxf>
              <font>
                <color theme="0"/>
              </font>
              <fill>
                <patternFill patternType="solid">
                  <fgColor indexed="64"/>
                  <bgColor theme="0"/>
                </patternFill>
              </fill>
            </x14:dxf>
          </x14:cfRule>
          <xm:sqref>M103</xm:sqref>
        </x14:conditionalFormatting>
        <x14:conditionalFormatting xmlns:xm="http://schemas.microsoft.com/office/excel/2006/main">
          <x14:cfRule type="expression" priority="532" id="{B9C1934B-F987-F240-A3E0-9B1F144FD88C}">
            <xm:f>'Impact Model'!$E111=""</xm:f>
            <x14:dxf>
              <font>
                <color theme="0"/>
              </font>
              <fill>
                <patternFill patternType="solid">
                  <fgColor indexed="64"/>
                  <bgColor theme="0"/>
                </patternFill>
              </fill>
            </x14:dxf>
          </x14:cfRule>
          <xm:sqref>M111</xm:sqref>
        </x14:conditionalFormatting>
        <x14:conditionalFormatting xmlns:xm="http://schemas.microsoft.com/office/excel/2006/main">
          <x14:cfRule type="expression" priority="548" id="{6DFC9232-C48A-9843-8B3B-486B1EE5C5CE}">
            <xm:f>'Impact Model'!$E119=""</xm:f>
            <x14:dxf>
              <font>
                <color theme="0"/>
              </font>
              <fill>
                <patternFill patternType="solid">
                  <fgColor indexed="64"/>
                  <bgColor theme="0"/>
                </patternFill>
              </fill>
            </x14:dxf>
          </x14:cfRule>
          <xm:sqref>M119</xm:sqref>
        </x14:conditionalFormatting>
        <x14:conditionalFormatting xmlns:xm="http://schemas.microsoft.com/office/excel/2006/main">
          <x14:cfRule type="expression" priority="564" id="{C0B2B09A-21A2-A747-9A4A-F9D6BF9FA50F}">
            <xm:f>'Impact Model'!$E127=""</xm:f>
            <x14:dxf>
              <font>
                <color theme="0"/>
              </font>
              <fill>
                <patternFill patternType="solid">
                  <fgColor indexed="64"/>
                  <bgColor theme="0"/>
                </patternFill>
              </fill>
            </x14:dxf>
          </x14:cfRule>
          <xm:sqref>M127</xm:sqref>
        </x14:conditionalFormatting>
        <x14:conditionalFormatting xmlns:xm="http://schemas.microsoft.com/office/excel/2006/main">
          <x14:cfRule type="expression" priority="642" id="{3442E737-CA39-1C4C-BCE1-A6E2208984FA}">
            <xm:f>'Impact Model'!$E135=""</xm:f>
            <x14:dxf>
              <font>
                <color theme="0"/>
              </font>
              <fill>
                <patternFill patternType="solid">
                  <fgColor indexed="64"/>
                  <bgColor theme="0"/>
                </patternFill>
              </fill>
            </x14:dxf>
          </x14:cfRule>
          <xm:sqref>M135</xm:sqref>
        </x14:conditionalFormatting>
        <x14:conditionalFormatting xmlns:xm="http://schemas.microsoft.com/office/excel/2006/main">
          <x14:cfRule type="expression" priority="340" id="{9712C68D-9DD7-6347-8BDF-759B5269F5EC}">
            <xm:f>'Impact Model'!$E143=""</xm:f>
            <x14:dxf>
              <font>
                <color theme="0"/>
              </font>
              <fill>
                <patternFill patternType="solid">
                  <fgColor indexed="64"/>
                  <bgColor theme="0"/>
                </patternFill>
              </fill>
            </x14:dxf>
          </x14:cfRule>
          <xm:sqref>M143</xm:sqref>
        </x14:conditionalFormatting>
        <x14:conditionalFormatting xmlns:xm="http://schemas.microsoft.com/office/excel/2006/main">
          <x14:cfRule type="expression" priority="324" id="{97ADD44D-E71D-F84B-9744-A62DECEE14B1}">
            <xm:f>'Impact Model'!$E151=""</xm:f>
            <x14:dxf>
              <font>
                <color theme="0"/>
              </font>
              <fill>
                <patternFill patternType="solid">
                  <fgColor indexed="64"/>
                  <bgColor theme="0"/>
                </patternFill>
              </fill>
            </x14:dxf>
          </x14:cfRule>
          <xm:sqref>M151</xm:sqref>
        </x14:conditionalFormatting>
        <x14:conditionalFormatting xmlns:xm="http://schemas.microsoft.com/office/excel/2006/main">
          <x14:cfRule type="expression" priority="308" id="{9F34C2C0-3152-A440-BD83-98EFF15AA04E}">
            <xm:f>'Impact Model'!$E159=""</xm:f>
            <x14:dxf>
              <font>
                <color theme="0"/>
              </font>
              <fill>
                <patternFill patternType="solid">
                  <fgColor indexed="64"/>
                  <bgColor theme="0"/>
                </patternFill>
              </fill>
            </x14:dxf>
          </x14:cfRule>
          <xm:sqref>M159</xm:sqref>
        </x14:conditionalFormatting>
        <x14:conditionalFormatting xmlns:xm="http://schemas.microsoft.com/office/excel/2006/main">
          <x14:cfRule type="expression" priority="292" id="{38A5D7D2-EFC3-0F4E-80F3-752CD3ED7E50}">
            <xm:f>'Impact Model'!$E167=""</xm:f>
            <x14:dxf>
              <font>
                <color theme="0"/>
              </font>
              <fill>
                <patternFill patternType="solid">
                  <fgColor indexed="64"/>
                  <bgColor theme="0"/>
                </patternFill>
              </fill>
            </x14:dxf>
          </x14:cfRule>
          <xm:sqref>M167</xm:sqref>
        </x14:conditionalFormatting>
        <x14:conditionalFormatting xmlns:xm="http://schemas.microsoft.com/office/excel/2006/main">
          <x14:cfRule type="expression" priority="276" id="{5B4A230B-AAB5-784C-943E-1F9276B985C0}">
            <xm:f>'Impact Model'!$E175=""</xm:f>
            <x14:dxf>
              <font>
                <color theme="0"/>
              </font>
              <fill>
                <patternFill patternType="solid">
                  <fgColor indexed="64"/>
                  <bgColor theme="0"/>
                </patternFill>
              </fill>
            </x14:dxf>
          </x14:cfRule>
          <xm:sqref>M175</xm:sqref>
        </x14:conditionalFormatting>
        <x14:conditionalFormatting xmlns:xm="http://schemas.microsoft.com/office/excel/2006/main">
          <x14:cfRule type="expression" priority="260" id="{75B68411-E778-914F-9DD7-DB4B21E69162}">
            <xm:f>'Impact Model'!$E183=""</xm:f>
            <x14:dxf>
              <font>
                <color theme="0"/>
              </font>
              <fill>
                <patternFill patternType="solid">
                  <fgColor indexed="64"/>
                  <bgColor theme="0"/>
                </patternFill>
              </fill>
            </x14:dxf>
          </x14:cfRule>
          <xm:sqref>M183</xm:sqref>
        </x14:conditionalFormatting>
        <x14:conditionalFormatting xmlns:xm="http://schemas.microsoft.com/office/excel/2006/main">
          <x14:cfRule type="expression" priority="244" id="{EEBF1F8C-5D55-9F45-B10E-6606B7851A04}">
            <xm:f>'Impact Model'!$E191=""</xm:f>
            <x14:dxf>
              <font>
                <color theme="0"/>
              </font>
              <fill>
                <patternFill patternType="solid">
                  <fgColor indexed="64"/>
                  <bgColor theme="0"/>
                </patternFill>
              </fill>
            </x14:dxf>
          </x14:cfRule>
          <xm:sqref>M191</xm:sqref>
        </x14:conditionalFormatting>
        <x14:conditionalFormatting xmlns:xm="http://schemas.microsoft.com/office/excel/2006/main">
          <x14:cfRule type="expression" priority="228" id="{6EA8C151-09ED-0648-A5E4-525CC3053BD8}">
            <xm:f>'Impact Model'!$E199=""</xm:f>
            <x14:dxf>
              <font>
                <color theme="0"/>
              </font>
              <fill>
                <patternFill patternType="solid">
                  <fgColor indexed="64"/>
                  <bgColor theme="0"/>
                </patternFill>
              </fill>
            </x14:dxf>
          </x14:cfRule>
          <xm:sqref>M199</xm:sqref>
        </x14:conditionalFormatting>
        <x14:conditionalFormatting xmlns:xm="http://schemas.microsoft.com/office/excel/2006/main">
          <x14:cfRule type="expression" priority="212" id="{7424FAA7-3778-5A4E-8B87-71BF775414C7}">
            <xm:f>'Impact Model'!$E207=""</xm:f>
            <x14:dxf>
              <font>
                <color theme="0"/>
              </font>
              <fill>
                <patternFill patternType="solid">
                  <fgColor indexed="64"/>
                  <bgColor theme="0"/>
                </patternFill>
              </fill>
            </x14:dxf>
          </x14:cfRule>
          <xm:sqref>M207</xm:sqref>
        </x14:conditionalFormatting>
        <x14:conditionalFormatting xmlns:xm="http://schemas.microsoft.com/office/excel/2006/main">
          <x14:cfRule type="expression" priority="196" id="{2F0E5D5E-3652-0E4A-B1CF-66116CE7BF7A}">
            <xm:f>'Impact Model'!$E215=""</xm:f>
            <x14:dxf>
              <font>
                <color theme="0"/>
              </font>
              <fill>
                <patternFill patternType="solid">
                  <fgColor indexed="64"/>
                  <bgColor theme="0"/>
                </patternFill>
              </fill>
            </x14:dxf>
          </x14:cfRule>
          <xm:sqref>M215</xm:sqref>
        </x14:conditionalFormatting>
        <x14:conditionalFormatting xmlns:xm="http://schemas.microsoft.com/office/excel/2006/main">
          <x14:cfRule type="expression" priority="180" id="{9A2B2F59-0014-9945-B5C8-E000DDC22878}">
            <xm:f>'Impact Model'!$E223=""</xm:f>
            <x14:dxf>
              <font>
                <color theme="0"/>
              </font>
              <fill>
                <patternFill patternType="solid">
                  <fgColor indexed="64"/>
                  <bgColor theme="0"/>
                </patternFill>
              </fill>
            </x14:dxf>
          </x14:cfRule>
          <xm:sqref>M223</xm:sqref>
        </x14:conditionalFormatting>
        <x14:conditionalFormatting xmlns:xm="http://schemas.microsoft.com/office/excel/2006/main">
          <x14:cfRule type="expression" priority="164" id="{9F851EC5-C024-7D4B-B811-813DAE4F2AC3}">
            <xm:f>'Impact Model'!$E231=""</xm:f>
            <x14:dxf>
              <font>
                <color theme="0"/>
              </font>
              <fill>
                <patternFill patternType="solid">
                  <fgColor indexed="64"/>
                  <bgColor theme="0"/>
                </patternFill>
              </fill>
            </x14:dxf>
          </x14:cfRule>
          <xm:sqref>M231</xm:sqref>
        </x14:conditionalFormatting>
        <x14:conditionalFormatting xmlns:xm="http://schemas.microsoft.com/office/excel/2006/main">
          <x14:cfRule type="expression" priority="148" id="{866AF1B1-484F-D040-8163-18DC4367395C}">
            <xm:f>'Impact Model'!$E239=""</xm:f>
            <x14:dxf>
              <font>
                <color theme="0"/>
              </font>
              <fill>
                <patternFill patternType="solid">
                  <fgColor indexed="64"/>
                  <bgColor theme="0"/>
                </patternFill>
              </fill>
            </x14:dxf>
          </x14:cfRule>
          <xm:sqref>M239</xm:sqref>
        </x14:conditionalFormatting>
        <x14:conditionalFormatting xmlns:xm="http://schemas.microsoft.com/office/excel/2006/main">
          <x14:cfRule type="expression" priority="132" id="{49B31B55-8AF1-B64B-8B2C-FC95123A84FA}">
            <xm:f>'Impact Model'!$E247=""</xm:f>
            <x14:dxf>
              <font>
                <color theme="0"/>
              </font>
              <fill>
                <patternFill patternType="solid">
                  <fgColor indexed="64"/>
                  <bgColor theme="0"/>
                </patternFill>
              </fill>
            </x14:dxf>
          </x14:cfRule>
          <xm:sqref>M247</xm:sqref>
        </x14:conditionalFormatting>
        <x14:conditionalFormatting xmlns:xm="http://schemas.microsoft.com/office/excel/2006/main">
          <x14:cfRule type="expression" priority="353" id="{6DE57CBE-5CE3-5341-BAFC-B414C5EF0CB5}">
            <xm:f>'Impact Model'!$E23=""</xm:f>
            <x14:dxf>
              <font>
                <color theme="0"/>
              </font>
              <fill>
                <patternFill patternType="solid">
                  <fgColor indexed="64"/>
                  <bgColor theme="0"/>
                </patternFill>
              </fill>
            </x14:dxf>
          </x14:cfRule>
          <xm:sqref>N23</xm:sqref>
        </x14:conditionalFormatting>
        <x14:conditionalFormatting xmlns:xm="http://schemas.microsoft.com/office/excel/2006/main">
          <x14:cfRule type="expression" priority="369" id="{03C7BADE-7E92-7443-9C72-8484A99CD14B}">
            <xm:f>'Impact Model'!$E31=""</xm:f>
            <x14:dxf>
              <font>
                <color theme="0"/>
              </font>
              <fill>
                <patternFill patternType="solid">
                  <fgColor indexed="64"/>
                  <bgColor theme="0"/>
                </patternFill>
              </fill>
            </x14:dxf>
          </x14:cfRule>
          <xm:sqref>N31</xm:sqref>
        </x14:conditionalFormatting>
        <x14:conditionalFormatting xmlns:xm="http://schemas.microsoft.com/office/excel/2006/main">
          <x14:cfRule type="expression" priority="385" id="{6D833047-6DD6-FC49-BD44-79BAB0589526}">
            <xm:f>'Impact Model'!$E39=""</xm:f>
            <x14:dxf>
              <font>
                <color theme="0"/>
              </font>
              <fill>
                <patternFill patternType="solid">
                  <fgColor indexed="64"/>
                  <bgColor theme="0"/>
                </patternFill>
              </fill>
            </x14:dxf>
          </x14:cfRule>
          <xm:sqref>N39</xm:sqref>
        </x14:conditionalFormatting>
        <x14:conditionalFormatting xmlns:xm="http://schemas.microsoft.com/office/excel/2006/main">
          <x14:cfRule type="expression" priority="401" id="{FF398C89-6A27-0746-8B82-1C339A83708A}">
            <xm:f>'Impact Model'!$E47=""</xm:f>
            <x14:dxf>
              <font>
                <color theme="0"/>
              </font>
              <fill>
                <patternFill patternType="solid">
                  <fgColor indexed="64"/>
                  <bgColor theme="0"/>
                </patternFill>
              </fill>
            </x14:dxf>
          </x14:cfRule>
          <xm:sqref>N47</xm:sqref>
        </x14:conditionalFormatting>
        <x14:conditionalFormatting xmlns:xm="http://schemas.microsoft.com/office/excel/2006/main">
          <x14:cfRule type="expression" priority="417" id="{54C7FDE4-74D6-0648-94D3-FF6B1AC229EC}">
            <xm:f>'Impact Model'!$E55=""</xm:f>
            <x14:dxf>
              <font>
                <color theme="0"/>
              </font>
              <fill>
                <patternFill patternType="solid">
                  <fgColor indexed="64"/>
                  <bgColor theme="0"/>
                </patternFill>
              </fill>
            </x14:dxf>
          </x14:cfRule>
          <xm:sqref>N55</xm:sqref>
        </x14:conditionalFormatting>
        <x14:conditionalFormatting xmlns:xm="http://schemas.microsoft.com/office/excel/2006/main">
          <x14:cfRule type="expression" priority="433" id="{A5DA00E8-EC4A-F14B-B1AF-006429144259}">
            <xm:f>'Impact Model'!$E63=""</xm:f>
            <x14:dxf>
              <font>
                <color theme="0"/>
              </font>
              <fill>
                <patternFill patternType="solid">
                  <fgColor indexed="64"/>
                  <bgColor theme="0"/>
                </patternFill>
              </fill>
            </x14:dxf>
          </x14:cfRule>
          <xm:sqref>N63</xm:sqref>
        </x14:conditionalFormatting>
        <x14:conditionalFormatting xmlns:xm="http://schemas.microsoft.com/office/excel/2006/main">
          <x14:cfRule type="expression" priority="449" id="{4708BA00-27CC-7E40-9ACD-05DBA18484D8}">
            <xm:f>'Impact Model'!$E71=""</xm:f>
            <x14:dxf>
              <font>
                <color theme="0"/>
              </font>
              <fill>
                <patternFill patternType="solid">
                  <fgColor indexed="64"/>
                  <bgColor theme="0"/>
                </patternFill>
              </fill>
            </x14:dxf>
          </x14:cfRule>
          <xm:sqref>N71</xm:sqref>
        </x14:conditionalFormatting>
        <x14:conditionalFormatting xmlns:xm="http://schemas.microsoft.com/office/excel/2006/main">
          <x14:cfRule type="expression" priority="465" id="{11F0B029-224F-0B45-A04C-0FBD658C7F13}">
            <xm:f>'Impact Model'!$E79=""</xm:f>
            <x14:dxf>
              <font>
                <color theme="0"/>
              </font>
              <fill>
                <patternFill patternType="solid">
                  <fgColor indexed="64"/>
                  <bgColor theme="0"/>
                </patternFill>
              </fill>
            </x14:dxf>
          </x14:cfRule>
          <xm:sqref>N79</xm:sqref>
        </x14:conditionalFormatting>
        <x14:conditionalFormatting xmlns:xm="http://schemas.microsoft.com/office/excel/2006/main">
          <x14:cfRule type="expression" priority="481" id="{EB6E4CB1-E9C4-694C-A7D5-F674E8536FF8}">
            <xm:f>'Impact Model'!$E87=""</xm:f>
            <x14:dxf>
              <font>
                <color theme="0"/>
              </font>
              <fill>
                <patternFill patternType="solid">
                  <fgColor indexed="64"/>
                  <bgColor theme="0"/>
                </patternFill>
              </fill>
            </x14:dxf>
          </x14:cfRule>
          <xm:sqref>N87</xm:sqref>
        </x14:conditionalFormatting>
        <x14:conditionalFormatting xmlns:xm="http://schemas.microsoft.com/office/excel/2006/main">
          <x14:cfRule type="expression" priority="497" id="{D940341D-1A07-0B43-86F0-59592EA31D52}">
            <xm:f>'Impact Model'!$E95=""</xm:f>
            <x14:dxf>
              <font>
                <color theme="0"/>
              </font>
              <fill>
                <patternFill patternType="solid">
                  <fgColor indexed="64"/>
                  <bgColor theme="0"/>
                </patternFill>
              </fill>
            </x14:dxf>
          </x14:cfRule>
          <xm:sqref>N95</xm:sqref>
        </x14:conditionalFormatting>
        <x14:conditionalFormatting xmlns:xm="http://schemas.microsoft.com/office/excel/2006/main">
          <x14:cfRule type="expression" priority="513" id="{B927CA2A-A177-A145-934A-E0F844EB705C}">
            <xm:f>'Impact Model'!$E103=""</xm:f>
            <x14:dxf>
              <font>
                <color theme="0"/>
              </font>
              <fill>
                <patternFill patternType="solid">
                  <fgColor indexed="64"/>
                  <bgColor theme="0"/>
                </patternFill>
              </fill>
            </x14:dxf>
          </x14:cfRule>
          <xm:sqref>N103</xm:sqref>
        </x14:conditionalFormatting>
        <x14:conditionalFormatting xmlns:xm="http://schemas.microsoft.com/office/excel/2006/main">
          <x14:cfRule type="expression" priority="529" id="{CCE1D16F-F658-2D42-B1F3-7585337AF32D}">
            <xm:f>'Impact Model'!$E111=""</xm:f>
            <x14:dxf>
              <font>
                <color theme="0"/>
              </font>
              <fill>
                <patternFill patternType="solid">
                  <fgColor indexed="64"/>
                  <bgColor theme="0"/>
                </patternFill>
              </fill>
            </x14:dxf>
          </x14:cfRule>
          <xm:sqref>N111</xm:sqref>
        </x14:conditionalFormatting>
        <x14:conditionalFormatting xmlns:xm="http://schemas.microsoft.com/office/excel/2006/main">
          <x14:cfRule type="expression" priority="545" id="{37443BEF-095C-C840-8FD6-B8D3F91E984E}">
            <xm:f>'Impact Model'!$E119=""</xm:f>
            <x14:dxf>
              <font>
                <color theme="0"/>
              </font>
              <fill>
                <patternFill patternType="solid">
                  <fgColor indexed="64"/>
                  <bgColor theme="0"/>
                </patternFill>
              </fill>
            </x14:dxf>
          </x14:cfRule>
          <xm:sqref>N119</xm:sqref>
        </x14:conditionalFormatting>
        <x14:conditionalFormatting xmlns:xm="http://schemas.microsoft.com/office/excel/2006/main">
          <x14:cfRule type="expression" priority="561" id="{9BBDEA57-DDBB-9242-925C-AD1210B3C4B0}">
            <xm:f>'Impact Model'!$E127=""</xm:f>
            <x14:dxf>
              <font>
                <color theme="0"/>
              </font>
              <fill>
                <patternFill patternType="solid">
                  <fgColor indexed="64"/>
                  <bgColor theme="0"/>
                </patternFill>
              </fill>
            </x14:dxf>
          </x14:cfRule>
          <xm:sqref>N127</xm:sqref>
        </x14:conditionalFormatting>
        <x14:conditionalFormatting xmlns:xm="http://schemas.microsoft.com/office/excel/2006/main">
          <x14:cfRule type="expression" priority="639" id="{AC903F08-AAB3-084C-8DCC-8326D486C535}">
            <xm:f>'Impact Model'!$E135=""</xm:f>
            <x14:dxf>
              <font>
                <color theme="0"/>
              </font>
              <fill>
                <patternFill patternType="solid">
                  <fgColor indexed="64"/>
                  <bgColor theme="0"/>
                </patternFill>
              </fill>
            </x14:dxf>
          </x14:cfRule>
          <xm:sqref>N135</xm:sqref>
        </x14:conditionalFormatting>
        <x14:conditionalFormatting xmlns:xm="http://schemas.microsoft.com/office/excel/2006/main">
          <x14:cfRule type="expression" priority="337" id="{B5FE1614-EBB4-4141-969F-E3D9711519B4}">
            <xm:f>'Impact Model'!$E143=""</xm:f>
            <x14:dxf>
              <font>
                <color theme="0"/>
              </font>
              <fill>
                <patternFill patternType="solid">
                  <fgColor indexed="64"/>
                  <bgColor theme="0"/>
                </patternFill>
              </fill>
            </x14:dxf>
          </x14:cfRule>
          <xm:sqref>N143</xm:sqref>
        </x14:conditionalFormatting>
        <x14:conditionalFormatting xmlns:xm="http://schemas.microsoft.com/office/excel/2006/main">
          <x14:cfRule type="expression" priority="321" id="{D9DEB6EC-5A29-A24D-9E76-957D8F0DF668}">
            <xm:f>'Impact Model'!$E151=""</xm:f>
            <x14:dxf>
              <font>
                <color theme="0"/>
              </font>
              <fill>
                <patternFill patternType="solid">
                  <fgColor indexed="64"/>
                  <bgColor theme="0"/>
                </patternFill>
              </fill>
            </x14:dxf>
          </x14:cfRule>
          <xm:sqref>N151</xm:sqref>
        </x14:conditionalFormatting>
        <x14:conditionalFormatting xmlns:xm="http://schemas.microsoft.com/office/excel/2006/main">
          <x14:cfRule type="expression" priority="305" id="{4341E980-AF8A-BA42-B188-DE01255756EA}">
            <xm:f>'Impact Model'!$E159=""</xm:f>
            <x14:dxf>
              <font>
                <color theme="0"/>
              </font>
              <fill>
                <patternFill patternType="solid">
                  <fgColor indexed="64"/>
                  <bgColor theme="0"/>
                </patternFill>
              </fill>
            </x14:dxf>
          </x14:cfRule>
          <xm:sqref>N159</xm:sqref>
        </x14:conditionalFormatting>
        <x14:conditionalFormatting xmlns:xm="http://schemas.microsoft.com/office/excel/2006/main">
          <x14:cfRule type="expression" priority="289" id="{5FD1C1BC-F7E7-7642-9AEC-96B1967DB9AA}">
            <xm:f>'Impact Model'!$E167=""</xm:f>
            <x14:dxf>
              <font>
                <color theme="0"/>
              </font>
              <fill>
                <patternFill patternType="solid">
                  <fgColor indexed="64"/>
                  <bgColor theme="0"/>
                </patternFill>
              </fill>
            </x14:dxf>
          </x14:cfRule>
          <xm:sqref>N167</xm:sqref>
        </x14:conditionalFormatting>
        <x14:conditionalFormatting xmlns:xm="http://schemas.microsoft.com/office/excel/2006/main">
          <x14:cfRule type="expression" priority="273" id="{E9119C74-4BD2-2A4B-B534-0ED73FFBBD6C}">
            <xm:f>'Impact Model'!$E175=""</xm:f>
            <x14:dxf>
              <font>
                <color theme="0"/>
              </font>
              <fill>
                <patternFill patternType="solid">
                  <fgColor indexed="64"/>
                  <bgColor theme="0"/>
                </patternFill>
              </fill>
            </x14:dxf>
          </x14:cfRule>
          <xm:sqref>N175</xm:sqref>
        </x14:conditionalFormatting>
        <x14:conditionalFormatting xmlns:xm="http://schemas.microsoft.com/office/excel/2006/main">
          <x14:cfRule type="expression" priority="257" id="{2BD07F5B-CD85-B145-8318-44D90D4F7AE4}">
            <xm:f>'Impact Model'!$E183=""</xm:f>
            <x14:dxf>
              <font>
                <color theme="0"/>
              </font>
              <fill>
                <patternFill patternType="solid">
                  <fgColor indexed="64"/>
                  <bgColor theme="0"/>
                </patternFill>
              </fill>
            </x14:dxf>
          </x14:cfRule>
          <xm:sqref>N183</xm:sqref>
        </x14:conditionalFormatting>
        <x14:conditionalFormatting xmlns:xm="http://schemas.microsoft.com/office/excel/2006/main">
          <x14:cfRule type="expression" priority="241" id="{898B30C3-6091-D041-8665-B972900BE798}">
            <xm:f>'Impact Model'!$E191=""</xm:f>
            <x14:dxf>
              <font>
                <color theme="0"/>
              </font>
              <fill>
                <patternFill patternType="solid">
                  <fgColor indexed="64"/>
                  <bgColor theme="0"/>
                </patternFill>
              </fill>
            </x14:dxf>
          </x14:cfRule>
          <xm:sqref>N191</xm:sqref>
        </x14:conditionalFormatting>
        <x14:conditionalFormatting xmlns:xm="http://schemas.microsoft.com/office/excel/2006/main">
          <x14:cfRule type="expression" priority="225" id="{9864CF3E-0A81-4246-AE56-45B0C44CEDB1}">
            <xm:f>'Impact Model'!$E199=""</xm:f>
            <x14:dxf>
              <font>
                <color theme="0"/>
              </font>
              <fill>
                <patternFill patternType="solid">
                  <fgColor indexed="64"/>
                  <bgColor theme="0"/>
                </patternFill>
              </fill>
            </x14:dxf>
          </x14:cfRule>
          <xm:sqref>N199</xm:sqref>
        </x14:conditionalFormatting>
        <x14:conditionalFormatting xmlns:xm="http://schemas.microsoft.com/office/excel/2006/main">
          <x14:cfRule type="expression" priority="209" id="{F9A9B789-FDCC-3E4F-985C-87EFC15E0D98}">
            <xm:f>'Impact Model'!$E207=""</xm:f>
            <x14:dxf>
              <font>
                <color theme="0"/>
              </font>
              <fill>
                <patternFill patternType="solid">
                  <fgColor indexed="64"/>
                  <bgColor theme="0"/>
                </patternFill>
              </fill>
            </x14:dxf>
          </x14:cfRule>
          <xm:sqref>N207</xm:sqref>
        </x14:conditionalFormatting>
        <x14:conditionalFormatting xmlns:xm="http://schemas.microsoft.com/office/excel/2006/main">
          <x14:cfRule type="expression" priority="193" id="{5CF4ACA1-77FF-0245-9A29-C5102C816548}">
            <xm:f>'Impact Model'!$E215=""</xm:f>
            <x14:dxf>
              <font>
                <color theme="0"/>
              </font>
              <fill>
                <patternFill patternType="solid">
                  <fgColor indexed="64"/>
                  <bgColor theme="0"/>
                </patternFill>
              </fill>
            </x14:dxf>
          </x14:cfRule>
          <xm:sqref>N215</xm:sqref>
        </x14:conditionalFormatting>
        <x14:conditionalFormatting xmlns:xm="http://schemas.microsoft.com/office/excel/2006/main">
          <x14:cfRule type="expression" priority="177" id="{8AF39740-1A84-D441-BA6C-00C1E337215F}">
            <xm:f>'Impact Model'!$E223=""</xm:f>
            <x14:dxf>
              <font>
                <color theme="0"/>
              </font>
              <fill>
                <patternFill patternType="solid">
                  <fgColor indexed="64"/>
                  <bgColor theme="0"/>
                </patternFill>
              </fill>
            </x14:dxf>
          </x14:cfRule>
          <xm:sqref>N223</xm:sqref>
        </x14:conditionalFormatting>
        <x14:conditionalFormatting xmlns:xm="http://schemas.microsoft.com/office/excel/2006/main">
          <x14:cfRule type="expression" priority="161" id="{96B100B7-DD43-4D49-B06E-DF3B09AFF4E0}">
            <xm:f>'Impact Model'!$E231=""</xm:f>
            <x14:dxf>
              <font>
                <color theme="0"/>
              </font>
              <fill>
                <patternFill patternType="solid">
                  <fgColor indexed="64"/>
                  <bgColor theme="0"/>
                </patternFill>
              </fill>
            </x14:dxf>
          </x14:cfRule>
          <xm:sqref>N231</xm:sqref>
        </x14:conditionalFormatting>
        <x14:conditionalFormatting xmlns:xm="http://schemas.microsoft.com/office/excel/2006/main">
          <x14:cfRule type="expression" priority="145" id="{9877F923-8B90-C04E-84DF-60EF31B46AFB}">
            <xm:f>'Impact Model'!$E239=""</xm:f>
            <x14:dxf>
              <font>
                <color theme="0"/>
              </font>
              <fill>
                <patternFill patternType="solid">
                  <fgColor indexed="64"/>
                  <bgColor theme="0"/>
                </patternFill>
              </fill>
            </x14:dxf>
          </x14:cfRule>
          <xm:sqref>N239</xm:sqref>
        </x14:conditionalFormatting>
        <x14:conditionalFormatting xmlns:xm="http://schemas.microsoft.com/office/excel/2006/main">
          <x14:cfRule type="expression" priority="129" id="{B6EBC8E4-BB21-214E-94DD-7FE7E7559FEC}">
            <xm:f>'Impact Model'!$E247=""</xm:f>
            <x14:dxf>
              <font>
                <color theme="0"/>
              </font>
              <fill>
                <patternFill patternType="solid">
                  <fgColor indexed="64"/>
                  <bgColor theme="0"/>
                </patternFill>
              </fill>
            </x14:dxf>
          </x14:cfRule>
          <xm:sqref>N247</xm:sqref>
        </x14:conditionalFormatting>
        <x14:conditionalFormatting xmlns:xm="http://schemas.microsoft.com/office/excel/2006/main">
          <x14:cfRule type="expression" priority="354" id="{CBF3038A-A033-4F4A-AB20-AACB309E46D3}">
            <xm:f>'Impact Model'!$E23=""</xm:f>
            <x14:dxf>
              <font>
                <color theme="0" tint="-0.249977111117893"/>
              </font>
              <fill>
                <patternFill patternType="solid">
                  <fgColor indexed="64"/>
                  <bgColor theme="0"/>
                </patternFill>
              </fill>
            </x14:dxf>
          </x14:cfRule>
          <xm:sqref>O23</xm:sqref>
        </x14:conditionalFormatting>
        <x14:conditionalFormatting xmlns:xm="http://schemas.microsoft.com/office/excel/2006/main">
          <x14:cfRule type="expression" priority="16173" id="{3AA8370B-66C9-734C-8A05-9EE798ACCFB9}">
            <xm:f>'Impact Model'!$E24=""</xm:f>
            <x14:dxf>
              <font>
                <color theme="0" tint="-0.249977111117893"/>
              </font>
              <fill>
                <patternFill patternType="solid">
                  <fgColor indexed="64"/>
                  <bgColor theme="0"/>
                </patternFill>
              </fill>
            </x14:dxf>
          </x14:cfRule>
          <xm:sqref>O24:O27</xm:sqref>
        </x14:conditionalFormatting>
        <x14:conditionalFormatting xmlns:xm="http://schemas.microsoft.com/office/excel/2006/main">
          <x14:cfRule type="expression" priority="370" id="{B1AD6782-08FA-D14F-A1B6-D8172B519593}">
            <xm:f>'Impact Model'!$E31=""</xm:f>
            <x14:dxf>
              <font>
                <color theme="0" tint="-0.249977111117893"/>
              </font>
              <fill>
                <patternFill patternType="solid">
                  <fgColor indexed="64"/>
                  <bgColor theme="0"/>
                </patternFill>
              </fill>
            </x14:dxf>
          </x14:cfRule>
          <xm:sqref>O31:O35</xm:sqref>
        </x14:conditionalFormatting>
        <x14:conditionalFormatting xmlns:xm="http://schemas.microsoft.com/office/excel/2006/main">
          <x14:cfRule type="expression" priority="386" id="{0646FAE0-0193-D244-B2D3-EDAA4C18AE89}">
            <xm:f>'Impact Model'!$E39=""</xm:f>
            <x14:dxf>
              <font>
                <color theme="0" tint="-0.249977111117893"/>
              </font>
              <fill>
                <patternFill patternType="solid">
                  <fgColor indexed="64"/>
                  <bgColor theme="0"/>
                </patternFill>
              </fill>
            </x14:dxf>
          </x14:cfRule>
          <xm:sqref>O39:O43</xm:sqref>
        </x14:conditionalFormatting>
        <x14:conditionalFormatting xmlns:xm="http://schemas.microsoft.com/office/excel/2006/main">
          <x14:cfRule type="expression" priority="402" id="{37489B5D-49DB-754B-A3C7-62537D47AB8F}">
            <xm:f>'Impact Model'!$E47=""</xm:f>
            <x14:dxf>
              <font>
                <color theme="0" tint="-0.249977111117893"/>
              </font>
              <fill>
                <patternFill patternType="solid">
                  <fgColor indexed="64"/>
                  <bgColor theme="0"/>
                </patternFill>
              </fill>
            </x14:dxf>
          </x14:cfRule>
          <xm:sqref>O47:O51</xm:sqref>
        </x14:conditionalFormatting>
        <x14:conditionalFormatting xmlns:xm="http://schemas.microsoft.com/office/excel/2006/main">
          <x14:cfRule type="expression" priority="418" id="{B5EF654B-4BC2-7041-964C-727DC073C652}">
            <xm:f>'Impact Model'!$E55=""</xm:f>
            <x14:dxf>
              <font>
                <color theme="0" tint="-0.249977111117893"/>
              </font>
              <fill>
                <patternFill patternType="solid">
                  <fgColor indexed="64"/>
                  <bgColor theme="0"/>
                </patternFill>
              </fill>
            </x14:dxf>
          </x14:cfRule>
          <xm:sqref>O55:O59</xm:sqref>
        </x14:conditionalFormatting>
        <x14:conditionalFormatting xmlns:xm="http://schemas.microsoft.com/office/excel/2006/main">
          <x14:cfRule type="expression" priority="434" id="{368A3FD5-FA43-7C44-AD1C-EA3F40363B3E}">
            <xm:f>'Impact Model'!$E63=""</xm:f>
            <x14:dxf>
              <font>
                <color theme="0" tint="-0.249977111117893"/>
              </font>
              <fill>
                <patternFill patternType="solid">
                  <fgColor indexed="64"/>
                  <bgColor theme="0"/>
                </patternFill>
              </fill>
            </x14:dxf>
          </x14:cfRule>
          <xm:sqref>O63:O67</xm:sqref>
        </x14:conditionalFormatting>
        <x14:conditionalFormatting xmlns:xm="http://schemas.microsoft.com/office/excel/2006/main">
          <x14:cfRule type="expression" priority="450" id="{8A50B7D4-8394-9846-9A41-454FD7D32CEE}">
            <xm:f>'Impact Model'!$E71=""</xm:f>
            <x14:dxf>
              <font>
                <color theme="0" tint="-0.249977111117893"/>
              </font>
              <fill>
                <patternFill patternType="solid">
                  <fgColor indexed="64"/>
                  <bgColor theme="0"/>
                </patternFill>
              </fill>
            </x14:dxf>
          </x14:cfRule>
          <xm:sqref>O71:O75</xm:sqref>
        </x14:conditionalFormatting>
        <x14:conditionalFormatting xmlns:xm="http://schemas.microsoft.com/office/excel/2006/main">
          <x14:cfRule type="expression" priority="466" id="{0B575A3C-329F-804E-946A-469D2984CD4E}">
            <xm:f>'Impact Model'!$E79=""</xm:f>
            <x14:dxf>
              <font>
                <color theme="0" tint="-0.249977111117893"/>
              </font>
              <fill>
                <patternFill patternType="solid">
                  <fgColor indexed="64"/>
                  <bgColor theme="0"/>
                </patternFill>
              </fill>
            </x14:dxf>
          </x14:cfRule>
          <xm:sqref>O79:O83</xm:sqref>
        </x14:conditionalFormatting>
        <x14:conditionalFormatting xmlns:xm="http://schemas.microsoft.com/office/excel/2006/main">
          <x14:cfRule type="expression" priority="482" id="{4CDEB264-8AD1-C043-9983-9D58E6086F6C}">
            <xm:f>'Impact Model'!$E87=""</xm:f>
            <x14:dxf>
              <font>
                <color theme="0" tint="-0.249977111117893"/>
              </font>
              <fill>
                <patternFill patternType="solid">
                  <fgColor indexed="64"/>
                  <bgColor theme="0"/>
                </patternFill>
              </fill>
            </x14:dxf>
          </x14:cfRule>
          <xm:sqref>O87:O91</xm:sqref>
        </x14:conditionalFormatting>
        <x14:conditionalFormatting xmlns:xm="http://schemas.microsoft.com/office/excel/2006/main">
          <x14:cfRule type="expression" priority="498" id="{4EBD8C1F-53FD-784D-B299-3CB775BFD763}">
            <xm:f>'Impact Model'!$E95=""</xm:f>
            <x14:dxf>
              <font>
                <color theme="0" tint="-0.249977111117893"/>
              </font>
              <fill>
                <patternFill patternType="solid">
                  <fgColor indexed="64"/>
                  <bgColor theme="0"/>
                </patternFill>
              </fill>
            </x14:dxf>
          </x14:cfRule>
          <xm:sqref>O95:O99</xm:sqref>
        </x14:conditionalFormatting>
        <x14:conditionalFormatting xmlns:xm="http://schemas.microsoft.com/office/excel/2006/main">
          <x14:cfRule type="expression" priority="514" id="{28D44C2A-AD7D-0F43-9FD8-8EC488021C7C}">
            <xm:f>'Impact Model'!$E103=""</xm:f>
            <x14:dxf>
              <font>
                <color theme="0" tint="-0.249977111117893"/>
              </font>
              <fill>
                <patternFill patternType="solid">
                  <fgColor indexed="64"/>
                  <bgColor theme="0"/>
                </patternFill>
              </fill>
            </x14:dxf>
          </x14:cfRule>
          <xm:sqref>O103:O107</xm:sqref>
        </x14:conditionalFormatting>
        <x14:conditionalFormatting xmlns:xm="http://schemas.microsoft.com/office/excel/2006/main">
          <x14:cfRule type="expression" priority="530" id="{C6B92F5A-D45E-C94F-B4D5-753B86EE8A33}">
            <xm:f>'Impact Model'!$E111=""</xm:f>
            <x14:dxf>
              <font>
                <color theme="0" tint="-0.249977111117893"/>
              </font>
              <fill>
                <patternFill patternType="solid">
                  <fgColor indexed="64"/>
                  <bgColor theme="0"/>
                </patternFill>
              </fill>
            </x14:dxf>
          </x14:cfRule>
          <xm:sqref>O111:O115</xm:sqref>
        </x14:conditionalFormatting>
        <x14:conditionalFormatting xmlns:xm="http://schemas.microsoft.com/office/excel/2006/main">
          <x14:cfRule type="expression" priority="546" id="{621E8729-841E-4148-BE5F-47A925EA7F20}">
            <xm:f>'Impact Model'!$E119=""</xm:f>
            <x14:dxf>
              <font>
                <color theme="0" tint="-0.249977111117893"/>
              </font>
              <fill>
                <patternFill patternType="solid">
                  <fgColor indexed="64"/>
                  <bgColor theme="0"/>
                </patternFill>
              </fill>
            </x14:dxf>
          </x14:cfRule>
          <xm:sqref>O119:O123</xm:sqref>
        </x14:conditionalFormatting>
        <x14:conditionalFormatting xmlns:xm="http://schemas.microsoft.com/office/excel/2006/main">
          <x14:cfRule type="expression" priority="562" id="{5F4AE4E8-3A81-1F46-A4A5-8F251E405E20}">
            <xm:f>'Impact Model'!$E127=""</xm:f>
            <x14:dxf>
              <font>
                <color theme="0" tint="-0.249977111117893"/>
              </font>
              <fill>
                <patternFill patternType="solid">
                  <fgColor indexed="64"/>
                  <bgColor theme="0"/>
                </patternFill>
              </fill>
            </x14:dxf>
          </x14:cfRule>
          <xm:sqref>O127:O131</xm:sqref>
        </x14:conditionalFormatting>
        <x14:conditionalFormatting xmlns:xm="http://schemas.microsoft.com/office/excel/2006/main">
          <x14:cfRule type="expression" priority="640" id="{9D005017-020F-C942-96AE-4CB21FDDF6C7}">
            <xm:f>'Impact Model'!$E135=""</xm:f>
            <x14:dxf>
              <font>
                <color theme="0" tint="-0.249977111117893"/>
              </font>
              <fill>
                <patternFill patternType="solid">
                  <fgColor indexed="64"/>
                  <bgColor theme="0"/>
                </patternFill>
              </fill>
            </x14:dxf>
          </x14:cfRule>
          <xm:sqref>O135:O139</xm:sqref>
        </x14:conditionalFormatting>
        <x14:conditionalFormatting xmlns:xm="http://schemas.microsoft.com/office/excel/2006/main">
          <x14:cfRule type="expression" priority="338" id="{3EFA250B-07C7-B14B-B74C-665F93D1F26F}">
            <xm:f>'Impact Model'!$E143=""</xm:f>
            <x14:dxf>
              <font>
                <color theme="0" tint="-0.249977111117893"/>
              </font>
              <fill>
                <patternFill patternType="solid">
                  <fgColor indexed="64"/>
                  <bgColor theme="0"/>
                </patternFill>
              </fill>
            </x14:dxf>
          </x14:cfRule>
          <xm:sqref>O143:O147</xm:sqref>
        </x14:conditionalFormatting>
        <x14:conditionalFormatting xmlns:xm="http://schemas.microsoft.com/office/excel/2006/main">
          <x14:cfRule type="expression" priority="322" id="{FD120A88-DE07-6146-BC93-632C3C0B68BA}">
            <xm:f>'Impact Model'!$E151=""</xm:f>
            <x14:dxf>
              <font>
                <color theme="0" tint="-0.249977111117893"/>
              </font>
              <fill>
                <patternFill patternType="solid">
                  <fgColor indexed="64"/>
                  <bgColor theme="0"/>
                </patternFill>
              </fill>
            </x14:dxf>
          </x14:cfRule>
          <xm:sqref>O151:O155</xm:sqref>
        </x14:conditionalFormatting>
        <x14:conditionalFormatting xmlns:xm="http://schemas.microsoft.com/office/excel/2006/main">
          <x14:cfRule type="expression" priority="306" id="{DB894082-38B5-5445-AE99-6BBBDFC4A49B}">
            <xm:f>'Impact Model'!$E159=""</xm:f>
            <x14:dxf>
              <font>
                <color theme="0" tint="-0.249977111117893"/>
              </font>
              <fill>
                <patternFill patternType="solid">
                  <fgColor indexed="64"/>
                  <bgColor theme="0"/>
                </patternFill>
              </fill>
            </x14:dxf>
          </x14:cfRule>
          <xm:sqref>O159:O163</xm:sqref>
        </x14:conditionalFormatting>
        <x14:conditionalFormatting xmlns:xm="http://schemas.microsoft.com/office/excel/2006/main">
          <x14:cfRule type="expression" priority="290" id="{E9D9F299-F17C-F045-9002-D1EC64DC1FC5}">
            <xm:f>'Impact Model'!$E167=""</xm:f>
            <x14:dxf>
              <font>
                <color theme="0" tint="-0.249977111117893"/>
              </font>
              <fill>
                <patternFill patternType="solid">
                  <fgColor indexed="64"/>
                  <bgColor theme="0"/>
                </patternFill>
              </fill>
            </x14:dxf>
          </x14:cfRule>
          <xm:sqref>O167:O171</xm:sqref>
        </x14:conditionalFormatting>
        <x14:conditionalFormatting xmlns:xm="http://schemas.microsoft.com/office/excel/2006/main">
          <x14:cfRule type="expression" priority="274" id="{7C107B4C-627D-714F-8F3F-A09129046478}">
            <xm:f>'Impact Model'!$E175=""</xm:f>
            <x14:dxf>
              <font>
                <color theme="0" tint="-0.249977111117893"/>
              </font>
              <fill>
                <patternFill patternType="solid">
                  <fgColor indexed="64"/>
                  <bgColor theme="0"/>
                </patternFill>
              </fill>
            </x14:dxf>
          </x14:cfRule>
          <xm:sqref>O175:O179</xm:sqref>
        </x14:conditionalFormatting>
        <x14:conditionalFormatting xmlns:xm="http://schemas.microsoft.com/office/excel/2006/main">
          <x14:cfRule type="expression" priority="258" id="{F36F266D-8821-E34A-8531-B4CB55CFD854}">
            <xm:f>'Impact Model'!$E183=""</xm:f>
            <x14:dxf>
              <font>
                <color theme="0" tint="-0.249977111117893"/>
              </font>
              <fill>
                <patternFill patternType="solid">
                  <fgColor indexed="64"/>
                  <bgColor theme="0"/>
                </patternFill>
              </fill>
            </x14:dxf>
          </x14:cfRule>
          <xm:sqref>O183:O187</xm:sqref>
        </x14:conditionalFormatting>
        <x14:conditionalFormatting xmlns:xm="http://schemas.microsoft.com/office/excel/2006/main">
          <x14:cfRule type="expression" priority="242" id="{8DDE0ABF-6104-9C45-8EB3-4E6B9090B5C4}">
            <xm:f>'Impact Model'!$E191=""</xm:f>
            <x14:dxf>
              <font>
                <color theme="0" tint="-0.249977111117893"/>
              </font>
              <fill>
                <patternFill patternType="solid">
                  <fgColor indexed="64"/>
                  <bgColor theme="0"/>
                </patternFill>
              </fill>
            </x14:dxf>
          </x14:cfRule>
          <xm:sqref>O191:O195</xm:sqref>
        </x14:conditionalFormatting>
        <x14:conditionalFormatting xmlns:xm="http://schemas.microsoft.com/office/excel/2006/main">
          <x14:cfRule type="expression" priority="226" id="{C83042BC-9D99-0842-BE78-2FB349837911}">
            <xm:f>'Impact Model'!$E199=""</xm:f>
            <x14:dxf>
              <font>
                <color theme="0" tint="-0.249977111117893"/>
              </font>
              <fill>
                <patternFill patternType="solid">
                  <fgColor indexed="64"/>
                  <bgColor theme="0"/>
                </patternFill>
              </fill>
            </x14:dxf>
          </x14:cfRule>
          <xm:sqref>O199:O203</xm:sqref>
        </x14:conditionalFormatting>
        <x14:conditionalFormatting xmlns:xm="http://schemas.microsoft.com/office/excel/2006/main">
          <x14:cfRule type="expression" priority="210" id="{76131D66-2468-4A47-BD41-5EEBCFC1AEB3}">
            <xm:f>'Impact Model'!$E207=""</xm:f>
            <x14:dxf>
              <font>
                <color theme="0" tint="-0.249977111117893"/>
              </font>
              <fill>
                <patternFill patternType="solid">
                  <fgColor indexed="64"/>
                  <bgColor theme="0"/>
                </patternFill>
              </fill>
            </x14:dxf>
          </x14:cfRule>
          <xm:sqref>O207:O211</xm:sqref>
        </x14:conditionalFormatting>
        <x14:conditionalFormatting xmlns:xm="http://schemas.microsoft.com/office/excel/2006/main">
          <x14:cfRule type="expression" priority="194" id="{03FF217B-6DFD-DC46-81D4-3D86995D5A12}">
            <xm:f>'Impact Model'!$E215=""</xm:f>
            <x14:dxf>
              <font>
                <color theme="0" tint="-0.249977111117893"/>
              </font>
              <fill>
                <patternFill patternType="solid">
                  <fgColor indexed="64"/>
                  <bgColor theme="0"/>
                </patternFill>
              </fill>
            </x14:dxf>
          </x14:cfRule>
          <xm:sqref>O215:O219</xm:sqref>
        </x14:conditionalFormatting>
        <x14:conditionalFormatting xmlns:xm="http://schemas.microsoft.com/office/excel/2006/main">
          <x14:cfRule type="expression" priority="178" id="{AF8F2D6A-8910-1B43-A3CA-A4FB73840AFE}">
            <xm:f>'Impact Model'!$E223=""</xm:f>
            <x14:dxf>
              <font>
                <color theme="0" tint="-0.249977111117893"/>
              </font>
              <fill>
                <patternFill patternType="solid">
                  <fgColor indexed="64"/>
                  <bgColor theme="0"/>
                </patternFill>
              </fill>
            </x14:dxf>
          </x14:cfRule>
          <xm:sqref>O223:O227</xm:sqref>
        </x14:conditionalFormatting>
        <x14:conditionalFormatting xmlns:xm="http://schemas.microsoft.com/office/excel/2006/main">
          <x14:cfRule type="expression" priority="162" id="{7584BBCC-1BC8-484E-9672-0AFC342F9CA7}">
            <xm:f>'Impact Model'!$E231=""</xm:f>
            <x14:dxf>
              <font>
                <color theme="0" tint="-0.249977111117893"/>
              </font>
              <fill>
                <patternFill patternType="solid">
                  <fgColor indexed="64"/>
                  <bgColor theme="0"/>
                </patternFill>
              </fill>
            </x14:dxf>
          </x14:cfRule>
          <xm:sqref>O231:O235</xm:sqref>
        </x14:conditionalFormatting>
        <x14:conditionalFormatting xmlns:xm="http://schemas.microsoft.com/office/excel/2006/main">
          <x14:cfRule type="expression" priority="146" id="{9DA7E9F1-A7B2-E145-AACF-0CA85599D61D}">
            <xm:f>'Impact Model'!$E239=""</xm:f>
            <x14:dxf>
              <font>
                <color theme="0" tint="-0.249977111117893"/>
              </font>
              <fill>
                <patternFill patternType="solid">
                  <fgColor indexed="64"/>
                  <bgColor theme="0"/>
                </patternFill>
              </fill>
            </x14:dxf>
          </x14:cfRule>
          <xm:sqref>O239:O243</xm:sqref>
        </x14:conditionalFormatting>
        <x14:conditionalFormatting xmlns:xm="http://schemas.microsoft.com/office/excel/2006/main">
          <x14:cfRule type="expression" priority="130" id="{F062AB6C-F5C5-6A4F-91E0-9FC76A42C5FA}">
            <xm:f>'Impact Model'!$E247=""</xm:f>
            <x14:dxf>
              <font>
                <color theme="0" tint="-0.249977111117893"/>
              </font>
              <fill>
                <patternFill patternType="solid">
                  <fgColor indexed="64"/>
                  <bgColor theme="0"/>
                </patternFill>
              </fill>
            </x14:dxf>
          </x14:cfRule>
          <xm:sqref>O247:O251</xm:sqref>
        </x14:conditionalFormatting>
        <x14:conditionalFormatting xmlns:xm="http://schemas.microsoft.com/office/excel/2006/main">
          <x14:cfRule type="expression" priority="341" id="{1F4FD3DA-ECB1-1F4F-904F-A159B1EA92E1}">
            <xm:f>'Impact Model'!$E23=""</xm:f>
            <x14:dxf>
              <font>
                <color theme="0"/>
              </font>
              <fill>
                <patternFill patternType="solid">
                  <fgColor indexed="64"/>
                  <bgColor theme="0"/>
                </patternFill>
              </fill>
            </x14:dxf>
          </x14:cfRule>
          <xm:sqref>P23</xm:sqref>
        </x14:conditionalFormatting>
        <x14:conditionalFormatting xmlns:xm="http://schemas.microsoft.com/office/excel/2006/main">
          <x14:cfRule type="expression" priority="1445" id="{81EFDB07-88B0-D646-8489-711115198940}">
            <xm:f>'Impact Model'!$E25=""</xm:f>
            <x14:dxf>
              <font>
                <color theme="0"/>
              </font>
              <fill>
                <patternFill patternType="solid">
                  <fgColor indexed="64"/>
                  <bgColor theme="0"/>
                </patternFill>
              </fill>
            </x14:dxf>
          </x14:cfRule>
          <xm:sqref>P25:P27</xm:sqref>
        </x14:conditionalFormatting>
        <x14:conditionalFormatting xmlns:xm="http://schemas.microsoft.com/office/excel/2006/main">
          <x14:cfRule type="expression" priority="366" id="{8F2DCC10-FB02-F643-91E2-4F1A329F6F7A}">
            <xm:f>'Impact Model'!$E31=""</xm:f>
            <x14:dxf>
              <font>
                <color theme="0"/>
              </font>
              <fill>
                <patternFill patternType="solid">
                  <fgColor indexed="64"/>
                  <bgColor theme="0"/>
                </patternFill>
              </fill>
            </x14:dxf>
          </x14:cfRule>
          <xm:sqref>P31:P35</xm:sqref>
        </x14:conditionalFormatting>
        <x14:conditionalFormatting xmlns:xm="http://schemas.microsoft.com/office/excel/2006/main">
          <x14:cfRule type="expression" priority="382" id="{2A776BBD-2D29-6E47-8318-FB4FB7BC6F9E}">
            <xm:f>'Impact Model'!$E39=""</xm:f>
            <x14:dxf>
              <font>
                <color theme="0"/>
              </font>
              <fill>
                <patternFill patternType="solid">
                  <fgColor indexed="64"/>
                  <bgColor theme="0"/>
                </patternFill>
              </fill>
            </x14:dxf>
          </x14:cfRule>
          <xm:sqref>P39:P43</xm:sqref>
        </x14:conditionalFormatting>
        <x14:conditionalFormatting xmlns:xm="http://schemas.microsoft.com/office/excel/2006/main">
          <x14:cfRule type="expression" priority="398" id="{82F37B5E-B1E2-A64B-8715-2662E00D04FE}">
            <xm:f>'Impact Model'!$E47=""</xm:f>
            <x14:dxf>
              <font>
                <color theme="0"/>
              </font>
              <fill>
                <patternFill patternType="solid">
                  <fgColor indexed="64"/>
                  <bgColor theme="0"/>
                </patternFill>
              </fill>
            </x14:dxf>
          </x14:cfRule>
          <xm:sqref>P47:P51</xm:sqref>
        </x14:conditionalFormatting>
        <x14:conditionalFormatting xmlns:xm="http://schemas.microsoft.com/office/excel/2006/main">
          <x14:cfRule type="expression" priority="414" id="{9F86DC38-AF9A-6F4C-A6E1-2610BF41588C}">
            <xm:f>'Impact Model'!$E55=""</xm:f>
            <x14:dxf>
              <font>
                <color theme="0"/>
              </font>
              <fill>
                <patternFill patternType="solid">
                  <fgColor indexed="64"/>
                  <bgColor theme="0"/>
                </patternFill>
              </fill>
            </x14:dxf>
          </x14:cfRule>
          <xm:sqref>P55:P59</xm:sqref>
        </x14:conditionalFormatting>
        <x14:conditionalFormatting xmlns:xm="http://schemas.microsoft.com/office/excel/2006/main">
          <x14:cfRule type="expression" priority="430" id="{20BD5531-5C52-2249-91AF-3601AAB82C75}">
            <xm:f>'Impact Model'!$E63=""</xm:f>
            <x14:dxf>
              <font>
                <color theme="0"/>
              </font>
              <fill>
                <patternFill patternType="solid">
                  <fgColor indexed="64"/>
                  <bgColor theme="0"/>
                </patternFill>
              </fill>
            </x14:dxf>
          </x14:cfRule>
          <xm:sqref>P63:P67</xm:sqref>
        </x14:conditionalFormatting>
        <x14:conditionalFormatting xmlns:xm="http://schemas.microsoft.com/office/excel/2006/main">
          <x14:cfRule type="expression" priority="446" id="{B886A683-41B3-1441-932F-523BF40C9422}">
            <xm:f>'Impact Model'!$E71=""</xm:f>
            <x14:dxf>
              <font>
                <color theme="0"/>
              </font>
              <fill>
                <patternFill patternType="solid">
                  <fgColor indexed="64"/>
                  <bgColor theme="0"/>
                </patternFill>
              </fill>
            </x14:dxf>
          </x14:cfRule>
          <xm:sqref>P71:P75</xm:sqref>
        </x14:conditionalFormatting>
        <x14:conditionalFormatting xmlns:xm="http://schemas.microsoft.com/office/excel/2006/main">
          <x14:cfRule type="expression" priority="462" id="{6ED00B20-C10B-D141-B6AB-B02011547AC8}">
            <xm:f>'Impact Model'!$E79=""</xm:f>
            <x14:dxf>
              <font>
                <color theme="0"/>
              </font>
              <fill>
                <patternFill patternType="solid">
                  <fgColor indexed="64"/>
                  <bgColor theme="0"/>
                </patternFill>
              </fill>
            </x14:dxf>
          </x14:cfRule>
          <xm:sqref>P79:P83</xm:sqref>
        </x14:conditionalFormatting>
        <x14:conditionalFormatting xmlns:xm="http://schemas.microsoft.com/office/excel/2006/main">
          <x14:cfRule type="expression" priority="478" id="{D30FC9AE-028D-6E40-800B-E59DAE2A16E8}">
            <xm:f>'Impact Model'!$E87=""</xm:f>
            <x14:dxf>
              <font>
                <color theme="0"/>
              </font>
              <fill>
                <patternFill patternType="solid">
                  <fgColor indexed="64"/>
                  <bgColor theme="0"/>
                </patternFill>
              </fill>
            </x14:dxf>
          </x14:cfRule>
          <xm:sqref>P87:P91</xm:sqref>
        </x14:conditionalFormatting>
        <x14:conditionalFormatting xmlns:xm="http://schemas.microsoft.com/office/excel/2006/main">
          <x14:cfRule type="expression" priority="494" id="{E6892EDA-E6FE-294B-B7E2-B81C41286A37}">
            <xm:f>'Impact Model'!$E95=""</xm:f>
            <x14:dxf>
              <font>
                <color theme="0"/>
              </font>
              <fill>
                <patternFill patternType="solid">
                  <fgColor indexed="64"/>
                  <bgColor theme="0"/>
                </patternFill>
              </fill>
            </x14:dxf>
          </x14:cfRule>
          <xm:sqref>P95:P99</xm:sqref>
        </x14:conditionalFormatting>
        <x14:conditionalFormatting xmlns:xm="http://schemas.microsoft.com/office/excel/2006/main">
          <x14:cfRule type="expression" priority="510" id="{B4F21B92-8DD7-1949-BC54-D50F127B3B7D}">
            <xm:f>'Impact Model'!$E103=""</xm:f>
            <x14:dxf>
              <font>
                <color theme="0"/>
              </font>
              <fill>
                <patternFill patternType="solid">
                  <fgColor indexed="64"/>
                  <bgColor theme="0"/>
                </patternFill>
              </fill>
            </x14:dxf>
          </x14:cfRule>
          <xm:sqref>P103:P107</xm:sqref>
        </x14:conditionalFormatting>
        <x14:conditionalFormatting xmlns:xm="http://schemas.microsoft.com/office/excel/2006/main">
          <x14:cfRule type="expression" priority="526" id="{DE849BB0-E91A-714D-8EF7-F2C08D9E645D}">
            <xm:f>'Impact Model'!$E111=""</xm:f>
            <x14:dxf>
              <font>
                <color theme="0"/>
              </font>
              <fill>
                <patternFill patternType="solid">
                  <fgColor indexed="64"/>
                  <bgColor theme="0"/>
                </patternFill>
              </fill>
            </x14:dxf>
          </x14:cfRule>
          <xm:sqref>P111:P115</xm:sqref>
        </x14:conditionalFormatting>
        <x14:conditionalFormatting xmlns:xm="http://schemas.microsoft.com/office/excel/2006/main">
          <x14:cfRule type="expression" priority="542" id="{01A7E47F-E48A-E54C-8FF7-B8E593D7E43E}">
            <xm:f>'Impact Model'!$E119=""</xm:f>
            <x14:dxf>
              <font>
                <color theme="0"/>
              </font>
              <fill>
                <patternFill patternType="solid">
                  <fgColor indexed="64"/>
                  <bgColor theme="0"/>
                </patternFill>
              </fill>
            </x14:dxf>
          </x14:cfRule>
          <xm:sqref>P119:P123</xm:sqref>
        </x14:conditionalFormatting>
        <x14:conditionalFormatting xmlns:xm="http://schemas.microsoft.com/office/excel/2006/main">
          <x14:cfRule type="expression" priority="558" id="{AE5FCA84-3329-6148-8411-8A2055B5CC68}">
            <xm:f>'Impact Model'!$E127=""</xm:f>
            <x14:dxf>
              <font>
                <color theme="0"/>
              </font>
              <fill>
                <patternFill patternType="solid">
                  <fgColor indexed="64"/>
                  <bgColor theme="0"/>
                </patternFill>
              </fill>
            </x14:dxf>
          </x14:cfRule>
          <xm:sqref>P127:P131</xm:sqref>
        </x14:conditionalFormatting>
        <x14:conditionalFormatting xmlns:xm="http://schemas.microsoft.com/office/excel/2006/main">
          <x14:cfRule type="expression" priority="636" id="{F01A517B-9DE5-524E-8C77-67BE0A94E244}">
            <xm:f>'Impact Model'!$E135=""</xm:f>
            <x14:dxf>
              <font>
                <color theme="0"/>
              </font>
              <fill>
                <patternFill patternType="solid">
                  <fgColor indexed="64"/>
                  <bgColor theme="0"/>
                </patternFill>
              </fill>
            </x14:dxf>
          </x14:cfRule>
          <xm:sqref>P135:P139</xm:sqref>
        </x14:conditionalFormatting>
        <x14:conditionalFormatting xmlns:xm="http://schemas.microsoft.com/office/excel/2006/main">
          <x14:cfRule type="expression" priority="334" id="{3C3B9A48-5E1B-0544-AD50-043D841B2545}">
            <xm:f>'Impact Model'!$E143=""</xm:f>
            <x14:dxf>
              <font>
                <color theme="0"/>
              </font>
              <fill>
                <patternFill patternType="solid">
                  <fgColor indexed="64"/>
                  <bgColor theme="0"/>
                </patternFill>
              </fill>
            </x14:dxf>
          </x14:cfRule>
          <xm:sqref>P143:P147</xm:sqref>
        </x14:conditionalFormatting>
        <x14:conditionalFormatting xmlns:xm="http://schemas.microsoft.com/office/excel/2006/main">
          <x14:cfRule type="expression" priority="318" id="{8D667CE2-749B-3543-85DB-E98B24AD73BE}">
            <xm:f>'Impact Model'!$E151=""</xm:f>
            <x14:dxf>
              <font>
                <color theme="0"/>
              </font>
              <fill>
                <patternFill patternType="solid">
                  <fgColor indexed="64"/>
                  <bgColor theme="0"/>
                </patternFill>
              </fill>
            </x14:dxf>
          </x14:cfRule>
          <xm:sqref>P151:P155</xm:sqref>
        </x14:conditionalFormatting>
        <x14:conditionalFormatting xmlns:xm="http://schemas.microsoft.com/office/excel/2006/main">
          <x14:cfRule type="expression" priority="302" id="{01D0A81B-E122-1943-B6E6-AF0A96CEC4FB}">
            <xm:f>'Impact Model'!$E159=""</xm:f>
            <x14:dxf>
              <font>
                <color theme="0"/>
              </font>
              <fill>
                <patternFill patternType="solid">
                  <fgColor indexed="64"/>
                  <bgColor theme="0"/>
                </patternFill>
              </fill>
            </x14:dxf>
          </x14:cfRule>
          <xm:sqref>P159:P163</xm:sqref>
        </x14:conditionalFormatting>
        <x14:conditionalFormatting xmlns:xm="http://schemas.microsoft.com/office/excel/2006/main">
          <x14:cfRule type="expression" priority="286" id="{C46221EB-6A5D-D44B-ABC6-928ADAE428AF}">
            <xm:f>'Impact Model'!$E167=""</xm:f>
            <x14:dxf>
              <font>
                <color theme="0"/>
              </font>
              <fill>
                <patternFill patternType="solid">
                  <fgColor indexed="64"/>
                  <bgColor theme="0"/>
                </patternFill>
              </fill>
            </x14:dxf>
          </x14:cfRule>
          <xm:sqref>P167:P171</xm:sqref>
        </x14:conditionalFormatting>
        <x14:conditionalFormatting xmlns:xm="http://schemas.microsoft.com/office/excel/2006/main">
          <x14:cfRule type="expression" priority="270" id="{D958FC56-004E-BE4E-A715-1C2A42285AD0}">
            <xm:f>'Impact Model'!$E175=""</xm:f>
            <x14:dxf>
              <font>
                <color theme="0"/>
              </font>
              <fill>
                <patternFill patternType="solid">
                  <fgColor indexed="64"/>
                  <bgColor theme="0"/>
                </patternFill>
              </fill>
            </x14:dxf>
          </x14:cfRule>
          <xm:sqref>P175:P179</xm:sqref>
        </x14:conditionalFormatting>
        <x14:conditionalFormatting xmlns:xm="http://schemas.microsoft.com/office/excel/2006/main">
          <x14:cfRule type="expression" priority="254" id="{591E6627-3C7E-CD49-B34F-83AA3C452EC4}">
            <xm:f>'Impact Model'!$E183=""</xm:f>
            <x14:dxf>
              <font>
                <color theme="0"/>
              </font>
              <fill>
                <patternFill patternType="solid">
                  <fgColor indexed="64"/>
                  <bgColor theme="0"/>
                </patternFill>
              </fill>
            </x14:dxf>
          </x14:cfRule>
          <xm:sqref>P183:P187</xm:sqref>
        </x14:conditionalFormatting>
        <x14:conditionalFormatting xmlns:xm="http://schemas.microsoft.com/office/excel/2006/main">
          <x14:cfRule type="expression" priority="238" id="{0E8B375C-216F-1B49-8318-E15745F1E614}">
            <xm:f>'Impact Model'!$E191=""</xm:f>
            <x14:dxf>
              <font>
                <color theme="0"/>
              </font>
              <fill>
                <patternFill patternType="solid">
                  <fgColor indexed="64"/>
                  <bgColor theme="0"/>
                </patternFill>
              </fill>
            </x14:dxf>
          </x14:cfRule>
          <xm:sqref>P191:P195</xm:sqref>
        </x14:conditionalFormatting>
        <x14:conditionalFormatting xmlns:xm="http://schemas.microsoft.com/office/excel/2006/main">
          <x14:cfRule type="expression" priority="222" id="{C0D881A4-41F0-B84F-BA95-1298F1A9DD4A}">
            <xm:f>'Impact Model'!$E199=""</xm:f>
            <x14:dxf>
              <font>
                <color theme="0"/>
              </font>
              <fill>
                <patternFill patternType="solid">
                  <fgColor indexed="64"/>
                  <bgColor theme="0"/>
                </patternFill>
              </fill>
            </x14:dxf>
          </x14:cfRule>
          <xm:sqref>P199:P203</xm:sqref>
        </x14:conditionalFormatting>
        <x14:conditionalFormatting xmlns:xm="http://schemas.microsoft.com/office/excel/2006/main">
          <x14:cfRule type="expression" priority="206" id="{E3F17055-5230-D240-BE83-A15667682ACE}">
            <xm:f>'Impact Model'!$E207=""</xm:f>
            <x14:dxf>
              <font>
                <color theme="0"/>
              </font>
              <fill>
                <patternFill patternType="solid">
                  <fgColor indexed="64"/>
                  <bgColor theme="0"/>
                </patternFill>
              </fill>
            </x14:dxf>
          </x14:cfRule>
          <xm:sqref>P207:P211</xm:sqref>
        </x14:conditionalFormatting>
        <x14:conditionalFormatting xmlns:xm="http://schemas.microsoft.com/office/excel/2006/main">
          <x14:cfRule type="expression" priority="190" id="{08BF6E38-0A5A-AF43-94C7-890145F5FE1C}">
            <xm:f>'Impact Model'!$E215=""</xm:f>
            <x14:dxf>
              <font>
                <color theme="0"/>
              </font>
              <fill>
                <patternFill patternType="solid">
                  <fgColor indexed="64"/>
                  <bgColor theme="0"/>
                </patternFill>
              </fill>
            </x14:dxf>
          </x14:cfRule>
          <xm:sqref>P215:P219</xm:sqref>
        </x14:conditionalFormatting>
        <x14:conditionalFormatting xmlns:xm="http://schemas.microsoft.com/office/excel/2006/main">
          <x14:cfRule type="expression" priority="174" id="{4DFA8D96-F623-E54D-A3D5-0264267CE8B9}">
            <xm:f>'Impact Model'!$E223=""</xm:f>
            <x14:dxf>
              <font>
                <color theme="0"/>
              </font>
              <fill>
                <patternFill patternType="solid">
                  <fgColor indexed="64"/>
                  <bgColor theme="0"/>
                </patternFill>
              </fill>
            </x14:dxf>
          </x14:cfRule>
          <xm:sqref>P223:P227</xm:sqref>
        </x14:conditionalFormatting>
        <x14:conditionalFormatting xmlns:xm="http://schemas.microsoft.com/office/excel/2006/main">
          <x14:cfRule type="expression" priority="158" id="{7D405F38-C647-4247-A239-966D758B8F6F}">
            <xm:f>'Impact Model'!$E231=""</xm:f>
            <x14:dxf>
              <font>
                <color theme="0"/>
              </font>
              <fill>
                <patternFill patternType="solid">
                  <fgColor indexed="64"/>
                  <bgColor theme="0"/>
                </patternFill>
              </fill>
            </x14:dxf>
          </x14:cfRule>
          <xm:sqref>P231:P235</xm:sqref>
        </x14:conditionalFormatting>
        <x14:conditionalFormatting xmlns:xm="http://schemas.microsoft.com/office/excel/2006/main">
          <x14:cfRule type="expression" priority="142" id="{A8570781-8BB4-8D4B-BCDE-D9AE7131D3DB}">
            <xm:f>'Impact Model'!$E239=""</xm:f>
            <x14:dxf>
              <font>
                <color theme="0"/>
              </font>
              <fill>
                <patternFill patternType="solid">
                  <fgColor indexed="64"/>
                  <bgColor theme="0"/>
                </patternFill>
              </fill>
            </x14:dxf>
          </x14:cfRule>
          <xm:sqref>P239:P243</xm:sqref>
        </x14:conditionalFormatting>
        <x14:conditionalFormatting xmlns:xm="http://schemas.microsoft.com/office/excel/2006/main">
          <x14:cfRule type="expression" priority="126" id="{EFB09537-D807-B045-B954-C7BEDD1F2415}">
            <xm:f>'Impact Model'!$E247=""</xm:f>
            <x14:dxf>
              <font>
                <color theme="0"/>
              </font>
              <fill>
                <patternFill patternType="solid">
                  <fgColor indexed="64"/>
                  <bgColor theme="0"/>
                </patternFill>
              </fill>
            </x14:dxf>
          </x14:cfRule>
          <xm:sqref>P247:P251</xm:sqref>
        </x14:conditionalFormatting>
        <x14:conditionalFormatting xmlns:xm="http://schemas.microsoft.com/office/excel/2006/main">
          <x14:cfRule type="expression" priority="350" id="{436413C8-90AF-0F4F-A1C1-10B61DF6D7BF}">
            <xm:f>'Impact Model'!$E23=""</xm:f>
            <x14:dxf>
              <font>
                <color theme="0"/>
              </font>
              <fill>
                <patternFill patternType="solid">
                  <fgColor indexed="64"/>
                  <bgColor theme="0"/>
                </patternFill>
              </fill>
            </x14:dxf>
          </x14:cfRule>
          <xm:sqref>P23:Q23</xm:sqref>
        </x14:conditionalFormatting>
        <x14:conditionalFormatting xmlns:xm="http://schemas.microsoft.com/office/excel/2006/main">
          <x14:cfRule type="expression" priority="65" id="{DA751152-BF69-0743-AEA3-5251AFFCB033}">
            <xm:f>'Impact Model'!$E31=""</xm:f>
            <x14:dxf>
              <font>
                <color theme="0"/>
              </font>
              <fill>
                <patternFill patternType="solid">
                  <fgColor indexed="64"/>
                  <bgColor theme="0"/>
                </patternFill>
              </fill>
            </x14:dxf>
          </x14:cfRule>
          <xm:sqref>P31:R31</xm:sqref>
        </x14:conditionalFormatting>
        <x14:conditionalFormatting xmlns:xm="http://schemas.microsoft.com/office/excel/2006/main">
          <x14:cfRule type="expression" priority="69" id="{8ED3B45B-AD20-E345-A2C8-6FF8AE598FB6}">
            <xm:f>'Impact Model'!$E39=""</xm:f>
            <x14:dxf>
              <font>
                <color theme="0"/>
              </font>
              <fill>
                <patternFill patternType="solid">
                  <fgColor indexed="64"/>
                  <bgColor theme="0"/>
                </patternFill>
              </fill>
            </x14:dxf>
          </x14:cfRule>
          <xm:sqref>P39:R39</xm:sqref>
        </x14:conditionalFormatting>
        <x14:conditionalFormatting xmlns:xm="http://schemas.microsoft.com/office/excel/2006/main">
          <x14:cfRule type="expression" priority="73" id="{082D9442-A1A0-4C40-8E88-4C83152D405C}">
            <xm:f>'Impact Model'!$E47=""</xm:f>
            <x14:dxf>
              <font>
                <color theme="0"/>
              </font>
              <fill>
                <patternFill patternType="solid">
                  <fgColor indexed="64"/>
                  <bgColor theme="0"/>
                </patternFill>
              </fill>
            </x14:dxf>
          </x14:cfRule>
          <xm:sqref>P47:R47</xm:sqref>
        </x14:conditionalFormatting>
        <x14:conditionalFormatting xmlns:xm="http://schemas.microsoft.com/office/excel/2006/main">
          <x14:cfRule type="expression" priority="77" id="{E24E969B-7934-1144-BC8B-036E2DB8F2A0}">
            <xm:f>'Impact Model'!$E55=""</xm:f>
            <x14:dxf>
              <font>
                <color theme="0"/>
              </font>
              <fill>
                <patternFill patternType="solid">
                  <fgColor indexed="64"/>
                  <bgColor theme="0"/>
                </patternFill>
              </fill>
            </x14:dxf>
          </x14:cfRule>
          <xm:sqref>P55:R55</xm:sqref>
        </x14:conditionalFormatting>
        <x14:conditionalFormatting xmlns:xm="http://schemas.microsoft.com/office/excel/2006/main">
          <x14:cfRule type="expression" priority="81" id="{EB7DE307-2D5D-5C46-9A67-497634B4AAC8}">
            <xm:f>'Impact Model'!$E63=""</xm:f>
            <x14:dxf>
              <font>
                <color theme="0"/>
              </font>
              <fill>
                <patternFill patternType="solid">
                  <fgColor indexed="64"/>
                  <bgColor theme="0"/>
                </patternFill>
              </fill>
            </x14:dxf>
          </x14:cfRule>
          <xm:sqref>P63:R63</xm:sqref>
        </x14:conditionalFormatting>
        <x14:conditionalFormatting xmlns:xm="http://schemas.microsoft.com/office/excel/2006/main">
          <x14:cfRule type="expression" priority="85" id="{9215F39B-07FB-E948-AB4C-0B967A74E091}">
            <xm:f>'Impact Model'!$E71=""</xm:f>
            <x14:dxf>
              <font>
                <color theme="0"/>
              </font>
              <fill>
                <patternFill patternType="solid">
                  <fgColor indexed="64"/>
                  <bgColor theme="0"/>
                </patternFill>
              </fill>
            </x14:dxf>
          </x14:cfRule>
          <xm:sqref>P71:R71</xm:sqref>
        </x14:conditionalFormatting>
        <x14:conditionalFormatting xmlns:xm="http://schemas.microsoft.com/office/excel/2006/main">
          <x14:cfRule type="expression" priority="89" id="{BD7706C6-58D5-8040-B8AD-AA9E26806F2F}">
            <xm:f>'Impact Model'!$E79=""</xm:f>
            <x14:dxf>
              <font>
                <color theme="0"/>
              </font>
              <fill>
                <patternFill patternType="solid">
                  <fgColor indexed="64"/>
                  <bgColor theme="0"/>
                </patternFill>
              </fill>
            </x14:dxf>
          </x14:cfRule>
          <xm:sqref>P79:R79</xm:sqref>
        </x14:conditionalFormatting>
        <x14:conditionalFormatting xmlns:xm="http://schemas.microsoft.com/office/excel/2006/main">
          <x14:cfRule type="expression" priority="93" id="{8F55C2D6-70ED-2D48-A72D-EFAFC5664770}">
            <xm:f>'Impact Model'!$E87=""</xm:f>
            <x14:dxf>
              <font>
                <color theme="0"/>
              </font>
              <fill>
                <patternFill patternType="solid">
                  <fgColor indexed="64"/>
                  <bgColor theme="0"/>
                </patternFill>
              </fill>
            </x14:dxf>
          </x14:cfRule>
          <xm:sqref>P87:R87</xm:sqref>
        </x14:conditionalFormatting>
        <x14:conditionalFormatting xmlns:xm="http://schemas.microsoft.com/office/excel/2006/main">
          <x14:cfRule type="expression" priority="97" id="{FF7D997A-4C5A-0741-8E85-8A72EA230FCE}">
            <xm:f>'Impact Model'!$E95=""</xm:f>
            <x14:dxf>
              <font>
                <color theme="0"/>
              </font>
              <fill>
                <patternFill patternType="solid">
                  <fgColor indexed="64"/>
                  <bgColor theme="0"/>
                </patternFill>
              </fill>
            </x14:dxf>
          </x14:cfRule>
          <xm:sqref>P95:R95</xm:sqref>
        </x14:conditionalFormatting>
        <x14:conditionalFormatting xmlns:xm="http://schemas.microsoft.com/office/excel/2006/main">
          <x14:cfRule type="expression" priority="101" id="{8B2AA3E4-9932-AC46-8D71-BF261656BC97}">
            <xm:f>'Impact Model'!$E103=""</xm:f>
            <x14:dxf>
              <font>
                <color theme="0"/>
              </font>
              <fill>
                <patternFill patternType="solid">
                  <fgColor indexed="64"/>
                  <bgColor theme="0"/>
                </patternFill>
              </fill>
            </x14:dxf>
          </x14:cfRule>
          <xm:sqref>P103:R103</xm:sqref>
        </x14:conditionalFormatting>
        <x14:conditionalFormatting xmlns:xm="http://schemas.microsoft.com/office/excel/2006/main">
          <x14:cfRule type="expression" priority="105" id="{6351DA47-15F6-7745-9F9C-C1E4ED537564}">
            <xm:f>'Impact Model'!$E111=""</xm:f>
            <x14:dxf>
              <font>
                <color theme="0"/>
              </font>
              <fill>
                <patternFill patternType="solid">
                  <fgColor indexed="64"/>
                  <bgColor theme="0"/>
                </patternFill>
              </fill>
            </x14:dxf>
          </x14:cfRule>
          <xm:sqref>P111:R111</xm:sqref>
        </x14:conditionalFormatting>
        <x14:conditionalFormatting xmlns:xm="http://schemas.microsoft.com/office/excel/2006/main">
          <x14:cfRule type="expression" priority="109" id="{A405839F-AA4F-104E-A193-8EC1FAB8A160}">
            <xm:f>'Impact Model'!$E119=""</xm:f>
            <x14:dxf>
              <font>
                <color theme="0"/>
              </font>
              <fill>
                <patternFill patternType="solid">
                  <fgColor indexed="64"/>
                  <bgColor theme="0"/>
                </patternFill>
              </fill>
            </x14:dxf>
          </x14:cfRule>
          <xm:sqref>P119:R119</xm:sqref>
        </x14:conditionalFormatting>
        <x14:conditionalFormatting xmlns:xm="http://schemas.microsoft.com/office/excel/2006/main">
          <x14:cfRule type="expression" priority="113" id="{B74D0994-7905-774C-830E-EB97F9BCE645}">
            <xm:f>'Impact Model'!$E127=""</xm:f>
            <x14:dxf>
              <font>
                <color theme="0"/>
              </font>
              <fill>
                <patternFill patternType="solid">
                  <fgColor indexed="64"/>
                  <bgColor theme="0"/>
                </patternFill>
              </fill>
            </x14:dxf>
          </x14:cfRule>
          <xm:sqref>P127:R127</xm:sqref>
        </x14:conditionalFormatting>
        <x14:conditionalFormatting xmlns:xm="http://schemas.microsoft.com/office/excel/2006/main">
          <x14:cfRule type="expression" priority="621" id="{7A450828-2175-1345-B1B4-4F6821D50282}">
            <xm:f>'Impact Model'!$E135=""</xm:f>
            <x14:dxf>
              <font>
                <color theme="0"/>
              </font>
              <fill>
                <patternFill patternType="solid">
                  <fgColor indexed="64"/>
                  <bgColor theme="0"/>
                </patternFill>
              </fill>
            </x14:dxf>
          </x14:cfRule>
          <xm:sqref>P135:R135</xm:sqref>
        </x14:conditionalFormatting>
        <x14:conditionalFormatting xmlns:xm="http://schemas.microsoft.com/office/excel/2006/main">
          <x14:cfRule type="expression" priority="57" id="{EF501152-893E-6044-B386-E0DF81E6FB5F}">
            <xm:f>'Impact Model'!$E143=""</xm:f>
            <x14:dxf>
              <font>
                <color theme="0"/>
              </font>
              <fill>
                <patternFill patternType="solid">
                  <fgColor indexed="64"/>
                  <bgColor theme="0"/>
                </patternFill>
              </fill>
            </x14:dxf>
          </x14:cfRule>
          <xm:sqref>P143:R143</xm:sqref>
        </x14:conditionalFormatting>
        <x14:conditionalFormatting xmlns:xm="http://schemas.microsoft.com/office/excel/2006/main">
          <x14:cfRule type="expression" priority="53" id="{B9CAFE31-7915-4E49-9A47-04B7FD279664}">
            <xm:f>'Impact Model'!$E151=""</xm:f>
            <x14:dxf>
              <font>
                <color theme="0"/>
              </font>
              <fill>
                <patternFill patternType="solid">
                  <fgColor indexed="64"/>
                  <bgColor theme="0"/>
                </patternFill>
              </fill>
            </x14:dxf>
          </x14:cfRule>
          <xm:sqref>P151:R151</xm:sqref>
        </x14:conditionalFormatting>
        <x14:conditionalFormatting xmlns:xm="http://schemas.microsoft.com/office/excel/2006/main">
          <x14:cfRule type="expression" priority="49" id="{AC913982-D9CD-3C4B-A37D-A21FDE38C395}">
            <xm:f>'Impact Model'!$E159=""</xm:f>
            <x14:dxf>
              <font>
                <color theme="0"/>
              </font>
              <fill>
                <patternFill patternType="solid">
                  <fgColor indexed="64"/>
                  <bgColor theme="0"/>
                </patternFill>
              </fill>
            </x14:dxf>
          </x14:cfRule>
          <xm:sqref>P159:R159</xm:sqref>
        </x14:conditionalFormatting>
        <x14:conditionalFormatting xmlns:xm="http://schemas.microsoft.com/office/excel/2006/main">
          <x14:cfRule type="expression" priority="45" id="{687D4C07-DC1A-FC43-A1A4-B16D7EE7B4E1}">
            <xm:f>'Impact Model'!$E167=""</xm:f>
            <x14:dxf>
              <font>
                <color theme="0"/>
              </font>
              <fill>
                <patternFill patternType="solid">
                  <fgColor indexed="64"/>
                  <bgColor theme="0"/>
                </patternFill>
              </fill>
            </x14:dxf>
          </x14:cfRule>
          <xm:sqref>P167:R167</xm:sqref>
        </x14:conditionalFormatting>
        <x14:conditionalFormatting xmlns:xm="http://schemas.microsoft.com/office/excel/2006/main">
          <x14:cfRule type="expression" priority="41" id="{79B9552D-15F4-524E-BE94-CAC38B6623AC}">
            <xm:f>'Impact Model'!$E175=""</xm:f>
            <x14:dxf>
              <font>
                <color theme="0"/>
              </font>
              <fill>
                <patternFill patternType="solid">
                  <fgColor indexed="64"/>
                  <bgColor theme="0"/>
                </patternFill>
              </fill>
            </x14:dxf>
          </x14:cfRule>
          <xm:sqref>P175:R175</xm:sqref>
        </x14:conditionalFormatting>
        <x14:conditionalFormatting xmlns:xm="http://schemas.microsoft.com/office/excel/2006/main">
          <x14:cfRule type="expression" priority="37" id="{76632E4F-AB9B-6B49-8FFF-3AE4FA2497CE}">
            <xm:f>'Impact Model'!$E183=""</xm:f>
            <x14:dxf>
              <font>
                <color theme="0"/>
              </font>
              <fill>
                <patternFill patternType="solid">
                  <fgColor indexed="64"/>
                  <bgColor theme="0"/>
                </patternFill>
              </fill>
            </x14:dxf>
          </x14:cfRule>
          <xm:sqref>P183:R183</xm:sqref>
        </x14:conditionalFormatting>
        <x14:conditionalFormatting xmlns:xm="http://schemas.microsoft.com/office/excel/2006/main">
          <x14:cfRule type="expression" priority="33" id="{1B2C4831-6552-3641-B90C-0D5BDF9E4CA3}">
            <xm:f>'Impact Model'!$E191=""</xm:f>
            <x14:dxf>
              <font>
                <color theme="0"/>
              </font>
              <fill>
                <patternFill patternType="solid">
                  <fgColor indexed="64"/>
                  <bgColor theme="0"/>
                </patternFill>
              </fill>
            </x14:dxf>
          </x14:cfRule>
          <xm:sqref>P191:R191</xm:sqref>
        </x14:conditionalFormatting>
        <x14:conditionalFormatting xmlns:xm="http://schemas.microsoft.com/office/excel/2006/main">
          <x14:cfRule type="expression" priority="29" id="{D49DCC02-509A-0E47-BFA0-58F4DD0C682D}">
            <xm:f>'Impact Model'!$E199=""</xm:f>
            <x14:dxf>
              <font>
                <color theme="0"/>
              </font>
              <fill>
                <patternFill patternType="solid">
                  <fgColor indexed="64"/>
                  <bgColor theme="0"/>
                </patternFill>
              </fill>
            </x14:dxf>
          </x14:cfRule>
          <xm:sqref>P199:R199</xm:sqref>
        </x14:conditionalFormatting>
        <x14:conditionalFormatting xmlns:xm="http://schemas.microsoft.com/office/excel/2006/main">
          <x14:cfRule type="expression" priority="21" id="{1ABCD394-C9C5-DB4A-ABA2-EEB689DA309A}">
            <xm:f>'Impact Model'!$E207=""</xm:f>
            <x14:dxf>
              <font>
                <color theme="0"/>
              </font>
              <fill>
                <patternFill patternType="solid">
                  <fgColor indexed="64"/>
                  <bgColor theme="0"/>
                </patternFill>
              </fill>
            </x14:dxf>
          </x14:cfRule>
          <xm:sqref>P207:R207</xm:sqref>
        </x14:conditionalFormatting>
        <x14:conditionalFormatting xmlns:xm="http://schemas.microsoft.com/office/excel/2006/main">
          <x14:cfRule type="expression" priority="17" id="{25609BE4-B21A-0D4E-B190-9F3866C553EE}">
            <xm:f>'Impact Model'!$E215=""</xm:f>
            <x14:dxf>
              <font>
                <color theme="0"/>
              </font>
              <fill>
                <patternFill patternType="solid">
                  <fgColor indexed="64"/>
                  <bgColor theme="0"/>
                </patternFill>
              </fill>
            </x14:dxf>
          </x14:cfRule>
          <xm:sqref>P215:R215</xm:sqref>
        </x14:conditionalFormatting>
        <x14:conditionalFormatting xmlns:xm="http://schemas.microsoft.com/office/excel/2006/main">
          <x14:cfRule type="expression" priority="13" id="{B85E2953-8ADE-F34B-BFFF-1AE10C649CF5}">
            <xm:f>'Impact Model'!$E223=""</xm:f>
            <x14:dxf>
              <font>
                <color theme="0"/>
              </font>
              <fill>
                <patternFill patternType="solid">
                  <fgColor indexed="64"/>
                  <bgColor theme="0"/>
                </patternFill>
              </fill>
            </x14:dxf>
          </x14:cfRule>
          <xm:sqref>P223:R223</xm:sqref>
        </x14:conditionalFormatting>
        <x14:conditionalFormatting xmlns:xm="http://schemas.microsoft.com/office/excel/2006/main">
          <x14:cfRule type="expression" priority="9" id="{288CFA6A-6DAF-AD48-8598-ED350B63A762}">
            <xm:f>'Impact Model'!$E231=""</xm:f>
            <x14:dxf>
              <font>
                <color theme="0"/>
              </font>
              <fill>
                <patternFill patternType="solid">
                  <fgColor indexed="64"/>
                  <bgColor theme="0"/>
                </patternFill>
              </fill>
            </x14:dxf>
          </x14:cfRule>
          <xm:sqref>P231:R231</xm:sqref>
        </x14:conditionalFormatting>
        <x14:conditionalFormatting xmlns:xm="http://schemas.microsoft.com/office/excel/2006/main">
          <x14:cfRule type="expression" priority="5" id="{80880C1A-5951-864B-B7D5-FD2DF7AB9932}">
            <xm:f>'Impact Model'!$E239=""</xm:f>
            <x14:dxf>
              <font>
                <color theme="0"/>
              </font>
              <fill>
                <patternFill patternType="solid">
                  <fgColor indexed="64"/>
                  <bgColor theme="0"/>
                </patternFill>
              </fill>
            </x14:dxf>
          </x14:cfRule>
          <xm:sqref>P239:R239</xm:sqref>
        </x14:conditionalFormatting>
        <x14:conditionalFormatting xmlns:xm="http://schemas.microsoft.com/office/excel/2006/main">
          <x14:cfRule type="expression" priority="1" id="{B78C5559-852D-CB46-A9F5-A8151DA4F4E2}">
            <xm:f>'Impact Model'!$E247=""</xm:f>
            <x14:dxf>
              <font>
                <color theme="0"/>
              </font>
              <fill>
                <patternFill patternType="solid">
                  <fgColor indexed="64"/>
                  <bgColor theme="0"/>
                </patternFill>
              </fill>
            </x14:dxf>
          </x14:cfRule>
          <xm:sqref>P247:R247</xm:sqref>
        </x14:conditionalFormatting>
        <x14:conditionalFormatting xmlns:xm="http://schemas.microsoft.com/office/excel/2006/main">
          <x14:cfRule type="expression" priority="21232" id="{FF2E3435-B093-244C-BCB9-2784901C2F11}">
            <xm:f>AND(K15="Five yearly time-step",#REF!="")</xm:f>
            <x14:dxf>
              <font>
                <color theme="8" tint="0.79998168889431442"/>
              </font>
              <fill>
                <patternFill patternType="solid">
                  <fgColor indexed="64"/>
                  <bgColor theme="8" tint="0.79998168889431442"/>
                </patternFill>
              </fill>
            </x14:dxf>
          </x14:cfRule>
          <xm:sqref>R15:R19 R24:R27 R32:R35 R40:R43 R48:R51 R56:R59 R64:R67 R72:R75 R80:R83 R88:R91 R96:R99 R104:R107 R112:R115 R120:R123 R128:R131 R136:R139 R144:R147 R152:R155 R160:R163 R168:R171 R176:R179 R184:R187 R192:R195 R200:R203 R208:R211 R216:R219 R224:R227 R232:R235 R240:R243 R248:R251</xm:sqref>
        </x14:conditionalFormatting>
        <x14:conditionalFormatting xmlns:xm="http://schemas.microsoft.com/office/excel/2006/main">
          <x14:cfRule type="expression" priority="61" id="{B546E918-743B-AB48-A98C-6290768D295D}">
            <xm:f>'Impact Model'!$E23=""</xm:f>
            <x14:dxf>
              <font>
                <color theme="0"/>
              </font>
              <fill>
                <patternFill patternType="solid">
                  <fgColor indexed="64"/>
                  <bgColor theme="0"/>
                </patternFill>
              </fill>
            </x14:dxf>
          </x14:cfRule>
          <x14:cfRule type="expression" priority="64" id="{14DA265F-2E02-CB42-AFAA-08FAB0B512B9}">
            <xm:f>AND(K23="Five yearly time-step",#REF!="")</xm:f>
            <x14:dxf>
              <font>
                <color theme="8" tint="0.79998168889431442"/>
              </font>
              <fill>
                <patternFill patternType="solid">
                  <fgColor indexed="64"/>
                  <bgColor theme="8" tint="0.79998168889431442"/>
                </patternFill>
              </fill>
            </x14:dxf>
          </x14:cfRule>
          <xm:sqref>R23</xm:sqref>
        </x14:conditionalFormatting>
        <x14:conditionalFormatting xmlns:xm="http://schemas.microsoft.com/office/excel/2006/main">
          <x14:cfRule type="expression" priority="68" id="{1EF10638-5542-B848-AB95-40F946247D00}">
            <xm:f>AND(K31="Five yearly time-step",#REF!="")</xm:f>
            <x14:dxf>
              <font>
                <color theme="8" tint="0.79998168889431442"/>
              </font>
              <fill>
                <patternFill patternType="solid">
                  <fgColor indexed="64"/>
                  <bgColor theme="8" tint="0.79998168889431442"/>
                </patternFill>
              </fill>
            </x14:dxf>
          </x14:cfRule>
          <xm:sqref>R31</xm:sqref>
        </x14:conditionalFormatting>
        <x14:conditionalFormatting xmlns:xm="http://schemas.microsoft.com/office/excel/2006/main">
          <x14:cfRule type="expression" priority="72" id="{873EF668-39F7-F34D-9552-49EF892016DC}">
            <xm:f>AND(K39="Five yearly time-step",#REF!="")</xm:f>
            <x14:dxf>
              <font>
                <color theme="8" tint="0.79998168889431442"/>
              </font>
              <fill>
                <patternFill patternType="solid">
                  <fgColor indexed="64"/>
                  <bgColor theme="8" tint="0.79998168889431442"/>
                </patternFill>
              </fill>
            </x14:dxf>
          </x14:cfRule>
          <xm:sqref>R39</xm:sqref>
        </x14:conditionalFormatting>
        <x14:conditionalFormatting xmlns:xm="http://schemas.microsoft.com/office/excel/2006/main">
          <x14:cfRule type="expression" priority="76" id="{26CCAAE1-8B6C-3F48-9BB9-9776B99D47CF}">
            <xm:f>AND(K47="Five yearly time-step",#REF!="")</xm:f>
            <x14:dxf>
              <font>
                <color theme="8" tint="0.79998168889431442"/>
              </font>
              <fill>
                <patternFill patternType="solid">
                  <fgColor indexed="64"/>
                  <bgColor theme="8" tint="0.79998168889431442"/>
                </patternFill>
              </fill>
            </x14:dxf>
          </x14:cfRule>
          <xm:sqref>R47</xm:sqref>
        </x14:conditionalFormatting>
        <x14:conditionalFormatting xmlns:xm="http://schemas.microsoft.com/office/excel/2006/main">
          <x14:cfRule type="expression" priority="80" id="{BBF6C6ED-11F1-9A46-810F-83AF0B714EBC}">
            <xm:f>AND(K55="Five yearly time-step",#REF!="")</xm:f>
            <x14:dxf>
              <font>
                <color theme="8" tint="0.79998168889431442"/>
              </font>
              <fill>
                <patternFill patternType="solid">
                  <fgColor indexed="64"/>
                  <bgColor theme="8" tint="0.79998168889431442"/>
                </patternFill>
              </fill>
            </x14:dxf>
          </x14:cfRule>
          <xm:sqref>R55</xm:sqref>
        </x14:conditionalFormatting>
        <x14:conditionalFormatting xmlns:xm="http://schemas.microsoft.com/office/excel/2006/main">
          <x14:cfRule type="expression" priority="84" id="{D439E62D-2B3B-2949-B623-A5108FC19760}">
            <xm:f>AND(K63="Five yearly time-step",#REF!="")</xm:f>
            <x14:dxf>
              <font>
                <color theme="8" tint="0.79998168889431442"/>
              </font>
              <fill>
                <patternFill patternType="solid">
                  <fgColor indexed="64"/>
                  <bgColor theme="8" tint="0.79998168889431442"/>
                </patternFill>
              </fill>
            </x14:dxf>
          </x14:cfRule>
          <xm:sqref>R63</xm:sqref>
        </x14:conditionalFormatting>
        <x14:conditionalFormatting xmlns:xm="http://schemas.microsoft.com/office/excel/2006/main">
          <x14:cfRule type="expression" priority="88" id="{19C162BC-7460-6344-8DC7-F3FEBAAE15DB}">
            <xm:f>AND(K71="Five yearly time-step",#REF!="")</xm:f>
            <x14:dxf>
              <font>
                <color theme="8" tint="0.79998168889431442"/>
              </font>
              <fill>
                <patternFill patternType="solid">
                  <fgColor indexed="64"/>
                  <bgColor theme="8" tint="0.79998168889431442"/>
                </patternFill>
              </fill>
            </x14:dxf>
          </x14:cfRule>
          <xm:sqref>R71</xm:sqref>
        </x14:conditionalFormatting>
        <x14:conditionalFormatting xmlns:xm="http://schemas.microsoft.com/office/excel/2006/main">
          <x14:cfRule type="expression" priority="92" id="{B40D87C5-E328-7D48-82D5-A19EF411E415}">
            <xm:f>AND(K79="Five yearly time-step",#REF!="")</xm:f>
            <x14:dxf>
              <font>
                <color theme="8" tint="0.79998168889431442"/>
              </font>
              <fill>
                <patternFill patternType="solid">
                  <fgColor indexed="64"/>
                  <bgColor theme="8" tint="0.79998168889431442"/>
                </patternFill>
              </fill>
            </x14:dxf>
          </x14:cfRule>
          <xm:sqref>R79</xm:sqref>
        </x14:conditionalFormatting>
        <x14:conditionalFormatting xmlns:xm="http://schemas.microsoft.com/office/excel/2006/main">
          <x14:cfRule type="expression" priority="96" id="{4AAFD2C3-043C-9041-831A-8D017F1700B8}">
            <xm:f>AND(K87="Five yearly time-step",#REF!="")</xm:f>
            <x14:dxf>
              <font>
                <color theme="8" tint="0.79998168889431442"/>
              </font>
              <fill>
                <patternFill patternType="solid">
                  <fgColor indexed="64"/>
                  <bgColor theme="8" tint="0.79998168889431442"/>
                </patternFill>
              </fill>
            </x14:dxf>
          </x14:cfRule>
          <xm:sqref>R87</xm:sqref>
        </x14:conditionalFormatting>
        <x14:conditionalFormatting xmlns:xm="http://schemas.microsoft.com/office/excel/2006/main">
          <x14:cfRule type="expression" priority="100" id="{946101A2-4A39-A647-BB64-2AC4EF1C1BBF}">
            <xm:f>AND(K95="Five yearly time-step",#REF!="")</xm:f>
            <x14:dxf>
              <font>
                <color theme="8" tint="0.79998168889431442"/>
              </font>
              <fill>
                <patternFill patternType="solid">
                  <fgColor indexed="64"/>
                  <bgColor theme="8" tint="0.79998168889431442"/>
                </patternFill>
              </fill>
            </x14:dxf>
          </x14:cfRule>
          <xm:sqref>R95</xm:sqref>
        </x14:conditionalFormatting>
        <x14:conditionalFormatting xmlns:xm="http://schemas.microsoft.com/office/excel/2006/main">
          <x14:cfRule type="expression" priority="104" id="{FAC7A9C4-62A7-C347-BC92-A99C0A983D1F}">
            <xm:f>AND(K103="Five yearly time-step",#REF!="")</xm:f>
            <x14:dxf>
              <font>
                <color theme="8" tint="0.79998168889431442"/>
              </font>
              <fill>
                <patternFill patternType="solid">
                  <fgColor indexed="64"/>
                  <bgColor theme="8" tint="0.79998168889431442"/>
                </patternFill>
              </fill>
            </x14:dxf>
          </x14:cfRule>
          <xm:sqref>R103</xm:sqref>
        </x14:conditionalFormatting>
        <x14:conditionalFormatting xmlns:xm="http://schemas.microsoft.com/office/excel/2006/main">
          <x14:cfRule type="expression" priority="108" id="{B15F3E4A-628A-3F46-8607-98D423FC49CC}">
            <xm:f>AND(K111="Five yearly time-step",#REF!="")</xm:f>
            <x14:dxf>
              <font>
                <color theme="8" tint="0.79998168889431442"/>
              </font>
              <fill>
                <patternFill patternType="solid">
                  <fgColor indexed="64"/>
                  <bgColor theme="8" tint="0.79998168889431442"/>
                </patternFill>
              </fill>
            </x14:dxf>
          </x14:cfRule>
          <xm:sqref>R111</xm:sqref>
        </x14:conditionalFormatting>
        <x14:conditionalFormatting xmlns:xm="http://schemas.microsoft.com/office/excel/2006/main">
          <x14:cfRule type="expression" priority="112" id="{1F8CC1F4-8CD9-A744-8121-F7E7F41D0D84}">
            <xm:f>AND(K119="Five yearly time-step",#REF!="")</xm:f>
            <x14:dxf>
              <font>
                <color theme="8" tint="0.79998168889431442"/>
              </font>
              <fill>
                <patternFill patternType="solid">
                  <fgColor indexed="64"/>
                  <bgColor theme="8" tint="0.79998168889431442"/>
                </patternFill>
              </fill>
            </x14:dxf>
          </x14:cfRule>
          <xm:sqref>R119</xm:sqref>
        </x14:conditionalFormatting>
        <x14:conditionalFormatting xmlns:xm="http://schemas.microsoft.com/office/excel/2006/main">
          <x14:cfRule type="expression" priority="116" id="{98825EC1-8E23-8345-91D0-BB3DB73F8AC8}">
            <xm:f>AND(K127="Five yearly time-step",#REF!="")</xm:f>
            <x14:dxf>
              <font>
                <color theme="8" tint="0.79998168889431442"/>
              </font>
              <fill>
                <patternFill patternType="solid">
                  <fgColor indexed="64"/>
                  <bgColor theme="8" tint="0.79998168889431442"/>
                </patternFill>
              </fill>
            </x14:dxf>
          </x14:cfRule>
          <xm:sqref>R127</xm:sqref>
        </x14:conditionalFormatting>
        <x14:conditionalFormatting xmlns:xm="http://schemas.microsoft.com/office/excel/2006/main">
          <x14:cfRule type="expression" priority="626" id="{1AC23C3F-C827-F042-BFA3-81C97F7247E6}">
            <xm:f>AND(K135="Five yearly time-step",#REF!="")</xm:f>
            <x14:dxf>
              <font>
                <color theme="8" tint="0.79998168889431442"/>
              </font>
              <fill>
                <patternFill patternType="solid">
                  <fgColor indexed="64"/>
                  <bgColor theme="8" tint="0.79998168889431442"/>
                </patternFill>
              </fill>
            </x14:dxf>
          </x14:cfRule>
          <xm:sqref>R135</xm:sqref>
        </x14:conditionalFormatting>
        <x14:conditionalFormatting xmlns:xm="http://schemas.microsoft.com/office/excel/2006/main">
          <x14:cfRule type="expression" priority="60" id="{6F7EF426-FEC5-DE4D-8BB8-9B20E1BFE55F}">
            <xm:f>AND(K143="Five yearly time-step",#REF!="")</xm:f>
            <x14:dxf>
              <font>
                <color theme="8" tint="0.79998168889431442"/>
              </font>
              <fill>
                <patternFill patternType="solid">
                  <fgColor indexed="64"/>
                  <bgColor theme="8" tint="0.79998168889431442"/>
                </patternFill>
              </fill>
            </x14:dxf>
          </x14:cfRule>
          <xm:sqref>R143</xm:sqref>
        </x14:conditionalFormatting>
        <x14:conditionalFormatting xmlns:xm="http://schemas.microsoft.com/office/excel/2006/main">
          <x14:cfRule type="expression" priority="56" id="{1F3D865F-F450-9641-8CBF-E37FE4584BB1}">
            <xm:f>AND(K151="Five yearly time-step",#REF!="")</xm:f>
            <x14:dxf>
              <font>
                <color theme="8" tint="0.79998168889431442"/>
              </font>
              <fill>
                <patternFill patternType="solid">
                  <fgColor indexed="64"/>
                  <bgColor theme="8" tint="0.79998168889431442"/>
                </patternFill>
              </fill>
            </x14:dxf>
          </x14:cfRule>
          <xm:sqref>R151</xm:sqref>
        </x14:conditionalFormatting>
        <x14:conditionalFormatting xmlns:xm="http://schemas.microsoft.com/office/excel/2006/main">
          <x14:cfRule type="expression" priority="52" id="{686978E9-2A44-EA4D-9AE2-B915789FFE38}">
            <xm:f>AND(K159="Five yearly time-step",#REF!="")</xm:f>
            <x14:dxf>
              <font>
                <color theme="8" tint="0.79998168889431442"/>
              </font>
              <fill>
                <patternFill patternType="solid">
                  <fgColor indexed="64"/>
                  <bgColor theme="8" tint="0.79998168889431442"/>
                </patternFill>
              </fill>
            </x14:dxf>
          </x14:cfRule>
          <xm:sqref>R159</xm:sqref>
        </x14:conditionalFormatting>
        <x14:conditionalFormatting xmlns:xm="http://schemas.microsoft.com/office/excel/2006/main">
          <x14:cfRule type="expression" priority="48" id="{71EFE024-1902-AA4B-8884-EF5B1DBE41B1}">
            <xm:f>AND(K167="Five yearly time-step",#REF!="")</xm:f>
            <x14:dxf>
              <font>
                <color theme="8" tint="0.79998168889431442"/>
              </font>
              <fill>
                <patternFill patternType="solid">
                  <fgColor indexed="64"/>
                  <bgColor theme="8" tint="0.79998168889431442"/>
                </patternFill>
              </fill>
            </x14:dxf>
          </x14:cfRule>
          <xm:sqref>R167</xm:sqref>
        </x14:conditionalFormatting>
        <x14:conditionalFormatting xmlns:xm="http://schemas.microsoft.com/office/excel/2006/main">
          <x14:cfRule type="expression" priority="44" id="{EE82A25C-DE3A-A847-AE91-303B33F8A603}">
            <xm:f>AND(K175="Five yearly time-step",#REF!="")</xm:f>
            <x14:dxf>
              <font>
                <color theme="8" tint="0.79998168889431442"/>
              </font>
              <fill>
                <patternFill patternType="solid">
                  <fgColor indexed="64"/>
                  <bgColor theme="8" tint="0.79998168889431442"/>
                </patternFill>
              </fill>
            </x14:dxf>
          </x14:cfRule>
          <xm:sqref>R175</xm:sqref>
        </x14:conditionalFormatting>
        <x14:conditionalFormatting xmlns:xm="http://schemas.microsoft.com/office/excel/2006/main">
          <x14:cfRule type="expression" priority="40" id="{5970A547-3A10-2143-B718-38EF6BA4F238}">
            <xm:f>AND(K183="Five yearly time-step",#REF!="")</xm:f>
            <x14:dxf>
              <font>
                <color theme="8" tint="0.79998168889431442"/>
              </font>
              <fill>
                <patternFill patternType="solid">
                  <fgColor indexed="64"/>
                  <bgColor theme="8" tint="0.79998168889431442"/>
                </patternFill>
              </fill>
            </x14:dxf>
          </x14:cfRule>
          <xm:sqref>R183</xm:sqref>
        </x14:conditionalFormatting>
        <x14:conditionalFormatting xmlns:xm="http://schemas.microsoft.com/office/excel/2006/main">
          <x14:cfRule type="expression" priority="36" id="{F1FAAFEE-3E92-8149-BAD9-3740D8E3AE7E}">
            <xm:f>AND(K191="Five yearly time-step",#REF!="")</xm:f>
            <x14:dxf>
              <font>
                <color theme="8" tint="0.79998168889431442"/>
              </font>
              <fill>
                <patternFill patternType="solid">
                  <fgColor indexed="64"/>
                  <bgColor theme="8" tint="0.79998168889431442"/>
                </patternFill>
              </fill>
            </x14:dxf>
          </x14:cfRule>
          <xm:sqref>R191</xm:sqref>
        </x14:conditionalFormatting>
        <x14:conditionalFormatting xmlns:xm="http://schemas.microsoft.com/office/excel/2006/main">
          <x14:cfRule type="expression" priority="32" id="{6643276A-87DE-7B4B-9C3D-029289B712F2}">
            <xm:f>AND(K199="Five yearly time-step",#REF!="")</xm:f>
            <x14:dxf>
              <font>
                <color theme="8" tint="0.79998168889431442"/>
              </font>
              <fill>
                <patternFill patternType="solid">
                  <fgColor indexed="64"/>
                  <bgColor theme="8" tint="0.79998168889431442"/>
                </patternFill>
              </fill>
            </x14:dxf>
          </x14:cfRule>
          <xm:sqref>R199</xm:sqref>
        </x14:conditionalFormatting>
        <x14:conditionalFormatting xmlns:xm="http://schemas.microsoft.com/office/excel/2006/main">
          <x14:cfRule type="expression" priority="24" id="{E12D7DF2-D30C-444C-90B7-6C4C763B3287}">
            <xm:f>AND(K207="Five yearly time-step",#REF!="")</xm:f>
            <x14:dxf>
              <font>
                <color theme="8" tint="0.79998168889431442"/>
              </font>
              <fill>
                <patternFill patternType="solid">
                  <fgColor indexed="64"/>
                  <bgColor theme="8" tint="0.79998168889431442"/>
                </patternFill>
              </fill>
            </x14:dxf>
          </x14:cfRule>
          <xm:sqref>R207</xm:sqref>
        </x14:conditionalFormatting>
        <x14:conditionalFormatting xmlns:xm="http://schemas.microsoft.com/office/excel/2006/main">
          <x14:cfRule type="expression" priority="20" id="{CF31BBBE-3215-734C-AE4D-2F7FB22EFBCA}">
            <xm:f>AND(K215="Five yearly time-step",#REF!="")</xm:f>
            <x14:dxf>
              <font>
                <color theme="8" tint="0.79998168889431442"/>
              </font>
              <fill>
                <patternFill patternType="solid">
                  <fgColor indexed="64"/>
                  <bgColor theme="8" tint="0.79998168889431442"/>
                </patternFill>
              </fill>
            </x14:dxf>
          </x14:cfRule>
          <xm:sqref>R215</xm:sqref>
        </x14:conditionalFormatting>
        <x14:conditionalFormatting xmlns:xm="http://schemas.microsoft.com/office/excel/2006/main">
          <x14:cfRule type="expression" priority="16" id="{0524A1C0-C612-C04C-AA94-8B6260FB163B}">
            <xm:f>AND(K223="Five yearly time-step",#REF!="")</xm:f>
            <x14:dxf>
              <font>
                <color theme="8" tint="0.79998168889431442"/>
              </font>
              <fill>
                <patternFill patternType="solid">
                  <fgColor indexed="64"/>
                  <bgColor theme="8" tint="0.79998168889431442"/>
                </patternFill>
              </fill>
            </x14:dxf>
          </x14:cfRule>
          <xm:sqref>R223</xm:sqref>
        </x14:conditionalFormatting>
        <x14:conditionalFormatting xmlns:xm="http://schemas.microsoft.com/office/excel/2006/main">
          <x14:cfRule type="expression" priority="12" id="{83FA75D1-C532-2E4A-901A-D044B0CC99E9}">
            <xm:f>AND(K231="Five yearly time-step",#REF!="")</xm:f>
            <x14:dxf>
              <font>
                <color theme="8" tint="0.79998168889431442"/>
              </font>
              <fill>
                <patternFill patternType="solid">
                  <fgColor indexed="64"/>
                  <bgColor theme="8" tint="0.79998168889431442"/>
                </patternFill>
              </fill>
            </x14:dxf>
          </x14:cfRule>
          <xm:sqref>R231</xm:sqref>
        </x14:conditionalFormatting>
        <x14:conditionalFormatting xmlns:xm="http://schemas.microsoft.com/office/excel/2006/main">
          <x14:cfRule type="expression" priority="8" id="{E82937BD-E45A-294F-814C-07BD15EC930E}">
            <xm:f>AND(K239="Five yearly time-step",#REF!="")</xm:f>
            <x14:dxf>
              <font>
                <color theme="8" tint="0.79998168889431442"/>
              </font>
              <fill>
                <patternFill patternType="solid">
                  <fgColor indexed="64"/>
                  <bgColor theme="8" tint="0.79998168889431442"/>
                </patternFill>
              </fill>
            </x14:dxf>
          </x14:cfRule>
          <xm:sqref>R239</xm:sqref>
        </x14:conditionalFormatting>
        <x14:conditionalFormatting xmlns:xm="http://schemas.microsoft.com/office/excel/2006/main">
          <x14:cfRule type="expression" priority="4" id="{459F3254-D1BC-A249-B694-91E2A48DA1AE}">
            <xm:f>AND(K247="Five yearly time-step",#REF!="")</xm:f>
            <x14:dxf>
              <font>
                <color theme="8" tint="0.79998168889431442"/>
              </font>
              <fill>
                <patternFill patternType="solid">
                  <fgColor indexed="64"/>
                  <bgColor theme="8" tint="0.79998168889431442"/>
                </patternFill>
              </fill>
            </x14:dxf>
          </x14:cfRule>
          <xm:sqref>R247</xm:sqref>
        </x14:conditionalFormatting>
        <x14:conditionalFormatting xmlns:xm="http://schemas.microsoft.com/office/excel/2006/main">
          <x14:cfRule type="expression" priority="21228" id="{3627CFB9-7473-DA43-B4C9-932F6B7CD9A6}">
            <xm:f>AND($K$15="Five yearly time-step",#REF!="")</xm:f>
            <x14:dxf>
              <font>
                <color theme="8" tint="0.79998168889431442"/>
              </font>
              <fill>
                <patternFill patternType="solid">
                  <fgColor indexed="64"/>
                  <bgColor theme="8" tint="0.79998168889431442"/>
                </patternFill>
              </fill>
            </x14:dxf>
          </x14:cfRule>
          <xm:sqref>T15</xm:sqref>
        </x14:conditionalFormatting>
        <x14:conditionalFormatting xmlns:xm="http://schemas.microsoft.com/office/excel/2006/main">
          <x14:cfRule type="expression" priority="1767" id="{6B169969-83C4-4542-9D06-EA9E11E28BE9}">
            <xm:f>'Impact Model'!$E23=""</xm:f>
            <x14:dxf>
              <font>
                <color theme="0"/>
              </font>
              <fill>
                <patternFill patternType="solid">
                  <fgColor indexed="64"/>
                  <bgColor theme="0"/>
                </patternFill>
              </fill>
            </x14:dxf>
          </x14:cfRule>
          <x14:cfRule type="expression" priority="1850" id="{B7E836B5-370E-064A-91A6-246553635BA6}">
            <xm:f>AND($K$15="Five yearly time-step",#REF!="")</xm:f>
            <x14:dxf>
              <font>
                <color theme="8" tint="0.79998168889431442"/>
              </font>
              <fill>
                <patternFill patternType="solid">
                  <fgColor indexed="64"/>
                  <bgColor theme="8" tint="0.79998168889431442"/>
                </patternFill>
              </fill>
            </x14:dxf>
          </x14:cfRule>
          <xm:sqref>T23</xm:sqref>
        </x14:conditionalFormatting>
        <x14:conditionalFormatting xmlns:xm="http://schemas.microsoft.com/office/excel/2006/main">
          <x14:cfRule type="expression" priority="1763" id="{C340DBC4-90B5-3240-BBD8-34A9F2988F1A}">
            <xm:f>'Impact Model'!$E31=""</xm:f>
            <x14:dxf>
              <font>
                <color theme="0"/>
              </font>
              <fill>
                <patternFill patternType="solid">
                  <fgColor indexed="64"/>
                  <bgColor theme="0"/>
                </patternFill>
              </fill>
            </x14:dxf>
          </x14:cfRule>
          <x14:cfRule type="expression" priority="1764" id="{D29C38FE-0459-E54A-B4DF-F510C41D0BB2}">
            <xm:f>AND($K$15="Five yearly time-step",#REF!="")</xm:f>
            <x14:dxf>
              <font>
                <color theme="8" tint="0.79998168889431442"/>
              </font>
              <fill>
                <patternFill patternType="solid">
                  <fgColor indexed="64"/>
                  <bgColor theme="8" tint="0.79998168889431442"/>
                </patternFill>
              </fill>
            </x14:dxf>
          </x14:cfRule>
          <xm:sqref>T31</xm:sqref>
        </x14:conditionalFormatting>
        <x14:conditionalFormatting xmlns:xm="http://schemas.microsoft.com/office/excel/2006/main">
          <x14:cfRule type="expression" priority="1760" id="{D3CC6E7B-AE59-C648-B570-44F8EB91ABA4}">
            <xm:f>AND($K$15="Five yearly time-step",#REF!="")</xm:f>
            <x14:dxf>
              <font>
                <color theme="8" tint="0.79998168889431442"/>
              </font>
              <fill>
                <patternFill patternType="solid">
                  <fgColor indexed="64"/>
                  <bgColor theme="8" tint="0.79998168889431442"/>
                </patternFill>
              </fill>
            </x14:dxf>
          </x14:cfRule>
          <x14:cfRule type="expression" priority="1759" id="{E65B72A5-89F9-0949-8052-8F3FB4D4D8A3}">
            <xm:f>'Impact Model'!$E39=""</xm:f>
            <x14:dxf>
              <font>
                <color theme="0"/>
              </font>
              <fill>
                <patternFill patternType="solid">
                  <fgColor indexed="64"/>
                  <bgColor theme="0"/>
                </patternFill>
              </fill>
            </x14:dxf>
          </x14:cfRule>
          <xm:sqref>T39</xm:sqref>
        </x14:conditionalFormatting>
        <x14:conditionalFormatting xmlns:xm="http://schemas.microsoft.com/office/excel/2006/main">
          <x14:cfRule type="expression" priority="1755" id="{D375F5E2-BDF2-734D-B332-2AD1F5726555}">
            <xm:f>'Impact Model'!$E47=""</xm:f>
            <x14:dxf>
              <font>
                <color theme="0"/>
              </font>
              <fill>
                <patternFill patternType="solid">
                  <fgColor indexed="64"/>
                  <bgColor theme="0"/>
                </patternFill>
              </fill>
            </x14:dxf>
          </x14:cfRule>
          <x14:cfRule type="expression" priority="1756" id="{C92862D5-9901-D144-925A-C43EEAA6257E}">
            <xm:f>AND($K$15="Five yearly time-step",#REF!="")</xm:f>
            <x14:dxf>
              <font>
                <color theme="8" tint="0.79998168889431442"/>
              </font>
              <fill>
                <patternFill patternType="solid">
                  <fgColor indexed="64"/>
                  <bgColor theme="8" tint="0.79998168889431442"/>
                </patternFill>
              </fill>
            </x14:dxf>
          </x14:cfRule>
          <xm:sqref>T47</xm:sqref>
        </x14:conditionalFormatting>
        <x14:conditionalFormatting xmlns:xm="http://schemas.microsoft.com/office/excel/2006/main">
          <x14:cfRule type="expression" priority="1752" id="{3A9BD665-3925-0246-A611-CC830C73881C}">
            <xm:f>AND($K$15="Five yearly time-step",#REF!="")</xm:f>
            <x14:dxf>
              <font>
                <color theme="8" tint="0.79998168889431442"/>
              </font>
              <fill>
                <patternFill patternType="solid">
                  <fgColor indexed="64"/>
                  <bgColor theme="8" tint="0.79998168889431442"/>
                </patternFill>
              </fill>
            </x14:dxf>
          </x14:cfRule>
          <x14:cfRule type="expression" priority="1751" id="{1556774C-FCA7-5949-93DA-36E81333227A}">
            <xm:f>'Impact Model'!$E55=""</xm:f>
            <x14:dxf>
              <font>
                <color theme="0"/>
              </font>
              <fill>
                <patternFill patternType="solid">
                  <fgColor indexed="64"/>
                  <bgColor theme="0"/>
                </patternFill>
              </fill>
            </x14:dxf>
          </x14:cfRule>
          <xm:sqref>T55</xm:sqref>
        </x14:conditionalFormatting>
        <x14:conditionalFormatting xmlns:xm="http://schemas.microsoft.com/office/excel/2006/main">
          <x14:cfRule type="expression" priority="1747" id="{17D0111E-D4CF-0740-91DE-38FCDD7BF115}">
            <xm:f>'Impact Model'!$E63=""</xm:f>
            <x14:dxf>
              <font>
                <color theme="0"/>
              </font>
              <fill>
                <patternFill patternType="solid">
                  <fgColor indexed="64"/>
                  <bgColor theme="0"/>
                </patternFill>
              </fill>
            </x14:dxf>
          </x14:cfRule>
          <x14:cfRule type="expression" priority="1748" id="{D1621F86-9E29-4141-B6E3-84500C2BC8C0}">
            <xm:f>AND($K$15="Five yearly time-step",#REF!="")</xm:f>
            <x14:dxf>
              <font>
                <color theme="8" tint="0.79998168889431442"/>
              </font>
              <fill>
                <patternFill patternType="solid">
                  <fgColor indexed="64"/>
                  <bgColor theme="8" tint="0.79998168889431442"/>
                </patternFill>
              </fill>
            </x14:dxf>
          </x14:cfRule>
          <xm:sqref>T63</xm:sqref>
        </x14:conditionalFormatting>
        <x14:conditionalFormatting xmlns:xm="http://schemas.microsoft.com/office/excel/2006/main">
          <x14:cfRule type="expression" priority="1744" id="{E0E842D6-1CA9-6945-8D92-21565382EC67}">
            <xm:f>AND($K$15="Five yearly time-step",#REF!="")</xm:f>
            <x14:dxf>
              <font>
                <color theme="8" tint="0.79998168889431442"/>
              </font>
              <fill>
                <patternFill patternType="solid">
                  <fgColor indexed="64"/>
                  <bgColor theme="8" tint="0.79998168889431442"/>
                </patternFill>
              </fill>
            </x14:dxf>
          </x14:cfRule>
          <x14:cfRule type="expression" priority="1743" id="{BDDBCFBC-25A2-F24C-9719-23B12542C664}">
            <xm:f>'Impact Model'!$E71=""</xm:f>
            <x14:dxf>
              <font>
                <color theme="0"/>
              </font>
              <fill>
                <patternFill patternType="solid">
                  <fgColor indexed="64"/>
                  <bgColor theme="0"/>
                </patternFill>
              </fill>
            </x14:dxf>
          </x14:cfRule>
          <xm:sqref>T71</xm:sqref>
        </x14:conditionalFormatting>
        <x14:conditionalFormatting xmlns:xm="http://schemas.microsoft.com/office/excel/2006/main">
          <x14:cfRule type="expression" priority="1740" id="{1C52E348-365B-A740-986F-0B4ED41BC80B}">
            <xm:f>AND($K$15="Five yearly time-step",#REF!="")</xm:f>
            <x14:dxf>
              <font>
                <color theme="8" tint="0.79998168889431442"/>
              </font>
              <fill>
                <patternFill patternType="solid">
                  <fgColor indexed="64"/>
                  <bgColor theme="8" tint="0.79998168889431442"/>
                </patternFill>
              </fill>
            </x14:dxf>
          </x14:cfRule>
          <x14:cfRule type="expression" priority="1739" id="{F08F2424-252A-5048-94B3-3A16750A07A4}">
            <xm:f>'Impact Model'!$E79=""</xm:f>
            <x14:dxf>
              <font>
                <color theme="0"/>
              </font>
              <fill>
                <patternFill patternType="solid">
                  <fgColor indexed="64"/>
                  <bgColor theme="0"/>
                </patternFill>
              </fill>
            </x14:dxf>
          </x14:cfRule>
          <xm:sqref>T79</xm:sqref>
        </x14:conditionalFormatting>
        <x14:conditionalFormatting xmlns:xm="http://schemas.microsoft.com/office/excel/2006/main">
          <x14:cfRule type="expression" priority="1736" id="{281C439E-2CD8-4249-8834-4E1B4AD43026}">
            <xm:f>AND($K$15="Five yearly time-step",#REF!="")</xm:f>
            <x14:dxf>
              <font>
                <color theme="8" tint="0.79998168889431442"/>
              </font>
              <fill>
                <patternFill patternType="solid">
                  <fgColor indexed="64"/>
                  <bgColor theme="8" tint="0.79998168889431442"/>
                </patternFill>
              </fill>
            </x14:dxf>
          </x14:cfRule>
          <x14:cfRule type="expression" priority="1735" id="{AF5B8E98-9C8B-4C40-A1C1-542BCC5C3961}">
            <xm:f>'Impact Model'!$E87=""</xm:f>
            <x14:dxf>
              <font>
                <color theme="0"/>
              </font>
              <fill>
                <patternFill patternType="solid">
                  <fgColor indexed="64"/>
                  <bgColor theme="0"/>
                </patternFill>
              </fill>
            </x14:dxf>
          </x14:cfRule>
          <xm:sqref>T87</xm:sqref>
        </x14:conditionalFormatting>
        <x14:conditionalFormatting xmlns:xm="http://schemas.microsoft.com/office/excel/2006/main">
          <x14:cfRule type="expression" priority="16215" id="{7E3853F1-3114-BC4D-A60D-73773E81F42D}">
            <xm:f>'Impact Model'!$C95=""</xm:f>
            <x14:dxf>
              <font>
                <color theme="0"/>
              </font>
              <fill>
                <patternFill patternType="solid">
                  <fgColor indexed="64"/>
                  <bgColor theme="0"/>
                </patternFill>
              </fill>
            </x14:dxf>
          </x14:cfRule>
          <xm:sqref>T95 T103 T111 T119 T127 T135 T143 T151 T159 T167 T175</xm:sqref>
        </x14:conditionalFormatting>
        <x14:conditionalFormatting xmlns:xm="http://schemas.microsoft.com/office/excel/2006/main">
          <x14:cfRule type="expression" priority="7044" id="{6AC8A91C-0117-9241-9BDF-662185FBBF69}">
            <xm:f>AND($K$15="Five yearly time-step",#REF!="")</xm:f>
            <x14:dxf>
              <font>
                <color theme="8" tint="0.79998168889431442"/>
              </font>
              <fill>
                <patternFill patternType="solid">
                  <fgColor indexed="64"/>
                  <bgColor theme="8" tint="0.79998168889431442"/>
                </patternFill>
              </fill>
            </x14:dxf>
          </x14:cfRule>
          <xm:sqref>T95</xm:sqref>
        </x14:conditionalFormatting>
        <x14:conditionalFormatting xmlns:xm="http://schemas.microsoft.com/office/excel/2006/main">
          <x14:cfRule type="expression" priority="7040" id="{7EEB77A4-C1CA-5142-AD4C-9F032BD57FD5}">
            <xm:f>AND($K$15="Five yearly time-step",#REF!="")</xm:f>
            <x14:dxf>
              <font>
                <color theme="8" tint="0.79998168889431442"/>
              </font>
              <fill>
                <patternFill patternType="solid">
                  <fgColor indexed="64"/>
                  <bgColor theme="8" tint="0.79998168889431442"/>
                </patternFill>
              </fill>
            </x14:dxf>
          </x14:cfRule>
          <xm:sqref>T103</xm:sqref>
        </x14:conditionalFormatting>
        <x14:conditionalFormatting xmlns:xm="http://schemas.microsoft.com/office/excel/2006/main">
          <x14:cfRule type="expression" priority="7036" id="{0FB3541E-0FCB-EF4C-B4E3-07E25E53B25B}">
            <xm:f>AND($K$15="Five yearly time-step",#REF!="")</xm:f>
            <x14:dxf>
              <font>
                <color theme="8" tint="0.79998168889431442"/>
              </font>
              <fill>
                <patternFill patternType="solid">
                  <fgColor indexed="64"/>
                  <bgColor theme="8" tint="0.79998168889431442"/>
                </patternFill>
              </fill>
            </x14:dxf>
          </x14:cfRule>
          <xm:sqref>T111</xm:sqref>
        </x14:conditionalFormatting>
        <x14:conditionalFormatting xmlns:xm="http://schemas.microsoft.com/office/excel/2006/main">
          <x14:cfRule type="expression" priority="7032" id="{2FD309BF-EFF5-E54E-8623-82FAFF9B967E}">
            <xm:f>AND($K$15="Five yearly time-step",#REF!="")</xm:f>
            <x14:dxf>
              <font>
                <color theme="8" tint="0.79998168889431442"/>
              </font>
              <fill>
                <patternFill patternType="solid">
                  <fgColor indexed="64"/>
                  <bgColor theme="8" tint="0.79998168889431442"/>
                </patternFill>
              </fill>
            </x14:dxf>
          </x14:cfRule>
          <xm:sqref>T119</xm:sqref>
        </x14:conditionalFormatting>
        <x14:conditionalFormatting xmlns:xm="http://schemas.microsoft.com/office/excel/2006/main">
          <x14:cfRule type="expression" priority="7028" id="{B06A2F2A-D0CE-8D4C-AC85-441345865FFF}">
            <xm:f>AND($K$15="Five yearly time-step",#REF!="")</xm:f>
            <x14:dxf>
              <font>
                <color theme="8" tint="0.79998168889431442"/>
              </font>
              <fill>
                <patternFill patternType="solid">
                  <fgColor indexed="64"/>
                  <bgColor theme="8" tint="0.79998168889431442"/>
                </patternFill>
              </fill>
            </x14:dxf>
          </x14:cfRule>
          <xm:sqref>T127</xm:sqref>
        </x14:conditionalFormatting>
        <x14:conditionalFormatting xmlns:xm="http://schemas.microsoft.com/office/excel/2006/main">
          <x14:cfRule type="expression" priority="7024" id="{790DF678-B44A-4F41-AFB2-A1827CA28AEA}">
            <xm:f>AND($K$15="Five yearly time-step",#REF!="")</xm:f>
            <x14:dxf>
              <font>
                <color theme="8" tint="0.79998168889431442"/>
              </font>
              <fill>
                <patternFill patternType="solid">
                  <fgColor indexed="64"/>
                  <bgColor theme="8" tint="0.79998168889431442"/>
                </patternFill>
              </fill>
            </x14:dxf>
          </x14:cfRule>
          <xm:sqref>T135</xm:sqref>
        </x14:conditionalFormatting>
        <x14:conditionalFormatting xmlns:xm="http://schemas.microsoft.com/office/excel/2006/main">
          <x14:cfRule type="expression" priority="7020" id="{C1F634F0-0EA3-3948-A5C6-517E9AC1D046}">
            <xm:f>AND($K$15="Five yearly time-step",#REF!="")</xm:f>
            <x14:dxf>
              <font>
                <color theme="8" tint="0.79998168889431442"/>
              </font>
              <fill>
                <patternFill patternType="solid">
                  <fgColor indexed="64"/>
                  <bgColor theme="8" tint="0.79998168889431442"/>
                </patternFill>
              </fill>
            </x14:dxf>
          </x14:cfRule>
          <xm:sqref>T143</xm:sqref>
        </x14:conditionalFormatting>
        <x14:conditionalFormatting xmlns:xm="http://schemas.microsoft.com/office/excel/2006/main">
          <x14:cfRule type="expression" priority="7016" id="{9EFCD403-A13B-5948-AE51-FBD9C20991B8}">
            <xm:f>AND($K$15="Five yearly time-step",#REF!="")</xm:f>
            <x14:dxf>
              <font>
                <color theme="8" tint="0.79998168889431442"/>
              </font>
              <fill>
                <patternFill patternType="solid">
                  <fgColor indexed="64"/>
                  <bgColor theme="8" tint="0.79998168889431442"/>
                </patternFill>
              </fill>
            </x14:dxf>
          </x14:cfRule>
          <xm:sqref>T151</xm:sqref>
        </x14:conditionalFormatting>
        <x14:conditionalFormatting xmlns:xm="http://schemas.microsoft.com/office/excel/2006/main">
          <x14:cfRule type="expression" priority="7012" id="{1CC0FB70-5F78-5E47-8835-0AA91408F601}">
            <xm:f>AND($K$15="Five yearly time-step",#REF!="")</xm:f>
            <x14:dxf>
              <font>
                <color theme="8" tint="0.79998168889431442"/>
              </font>
              <fill>
                <patternFill patternType="solid">
                  <fgColor indexed="64"/>
                  <bgColor theme="8" tint="0.79998168889431442"/>
                </patternFill>
              </fill>
            </x14:dxf>
          </x14:cfRule>
          <xm:sqref>T159</xm:sqref>
        </x14:conditionalFormatting>
        <x14:conditionalFormatting xmlns:xm="http://schemas.microsoft.com/office/excel/2006/main">
          <x14:cfRule type="expression" priority="7008" id="{A5BE07E1-3F65-3449-9DAD-E561DE2308CB}">
            <xm:f>AND($K$15="Five yearly time-step",#REF!="")</xm:f>
            <x14:dxf>
              <font>
                <color theme="8" tint="0.79998168889431442"/>
              </font>
              <fill>
                <patternFill patternType="solid">
                  <fgColor indexed="64"/>
                  <bgColor theme="8" tint="0.79998168889431442"/>
                </patternFill>
              </fill>
            </x14:dxf>
          </x14:cfRule>
          <xm:sqref>T167</xm:sqref>
        </x14:conditionalFormatting>
        <x14:conditionalFormatting xmlns:xm="http://schemas.microsoft.com/office/excel/2006/main">
          <x14:cfRule type="expression" priority="7004" id="{7C66A3D5-ED63-224D-A02E-8769AE281AAE}">
            <xm:f>AND($K$15="Five yearly time-step",#REF!="")</xm:f>
            <x14:dxf>
              <font>
                <color theme="8" tint="0.79998168889431442"/>
              </font>
              <fill>
                <patternFill patternType="solid">
                  <fgColor indexed="64"/>
                  <bgColor theme="8" tint="0.79998168889431442"/>
                </patternFill>
              </fill>
            </x14:dxf>
          </x14:cfRule>
          <xm:sqref>T175</xm:sqref>
        </x14:conditionalFormatting>
        <x14:conditionalFormatting xmlns:xm="http://schemas.microsoft.com/office/excel/2006/main">
          <x14:cfRule type="expression" priority="1732" id="{48BEE7E6-FF79-7C4A-8B28-B2AE1F837768}">
            <xm:f>AND($K$15="Five yearly time-step",#REF!="")</xm:f>
            <x14:dxf>
              <font>
                <color theme="8" tint="0.79998168889431442"/>
              </font>
              <fill>
                <patternFill patternType="solid">
                  <fgColor indexed="64"/>
                  <bgColor theme="8" tint="0.79998168889431442"/>
                </patternFill>
              </fill>
            </x14:dxf>
          </x14:cfRule>
          <x14:cfRule type="expression" priority="1731" id="{ED6A8F8E-8B07-A443-AF44-D24F45B24E60}">
            <xm:f>'Impact Model'!$E183=""</xm:f>
            <x14:dxf>
              <font>
                <color theme="0"/>
              </font>
              <fill>
                <patternFill patternType="solid">
                  <fgColor indexed="64"/>
                  <bgColor theme="0"/>
                </patternFill>
              </fill>
            </x14:dxf>
          </x14:cfRule>
          <xm:sqref>T183</xm:sqref>
        </x14:conditionalFormatting>
        <x14:conditionalFormatting xmlns:xm="http://schemas.microsoft.com/office/excel/2006/main">
          <x14:cfRule type="expression" priority="1727" id="{B086AE3C-E21C-E348-8BE6-8BFE12269BBB}">
            <xm:f>'Impact Model'!$E191=""</xm:f>
            <x14:dxf>
              <font>
                <color theme="0"/>
              </font>
              <fill>
                <patternFill patternType="solid">
                  <fgColor indexed="64"/>
                  <bgColor theme="0"/>
                </patternFill>
              </fill>
            </x14:dxf>
          </x14:cfRule>
          <x14:cfRule type="expression" priority="1728" id="{85A3A6B1-7D03-E148-B530-6CD4FF5DFFD8}">
            <xm:f>AND($K$15="Five yearly time-step",#REF!="")</xm:f>
            <x14:dxf>
              <font>
                <color theme="8" tint="0.79998168889431442"/>
              </font>
              <fill>
                <patternFill patternType="solid">
                  <fgColor indexed="64"/>
                  <bgColor theme="8" tint="0.79998168889431442"/>
                </patternFill>
              </fill>
            </x14:dxf>
          </x14:cfRule>
          <xm:sqref>T191</xm:sqref>
        </x14:conditionalFormatting>
        <x14:conditionalFormatting xmlns:xm="http://schemas.microsoft.com/office/excel/2006/main">
          <x14:cfRule type="expression" priority="1723" id="{E7E804F6-6836-C541-BF24-14A9B997DB03}">
            <xm:f>'Impact Model'!$E199=""</xm:f>
            <x14:dxf>
              <font>
                <color theme="0"/>
              </font>
              <fill>
                <patternFill patternType="solid">
                  <fgColor indexed="64"/>
                  <bgColor theme="0"/>
                </patternFill>
              </fill>
            </x14:dxf>
          </x14:cfRule>
          <x14:cfRule type="expression" priority="1724" id="{FC2DFD2B-9438-3247-A1F6-163D262DECC4}">
            <xm:f>AND($K$15="Five yearly time-step",#REF!="")</xm:f>
            <x14:dxf>
              <font>
                <color theme="8" tint="0.79998168889431442"/>
              </font>
              <fill>
                <patternFill patternType="solid">
                  <fgColor indexed="64"/>
                  <bgColor theme="8" tint="0.79998168889431442"/>
                </patternFill>
              </fill>
            </x14:dxf>
          </x14:cfRule>
          <xm:sqref>T199</xm:sqref>
        </x14:conditionalFormatting>
        <x14:conditionalFormatting xmlns:xm="http://schemas.microsoft.com/office/excel/2006/main">
          <x14:cfRule type="expression" priority="1719" id="{DA2D617C-397D-3446-8148-C04256DF1F0E}">
            <xm:f>'Impact Model'!$E207=""</xm:f>
            <x14:dxf>
              <font>
                <color theme="0"/>
              </font>
              <fill>
                <patternFill patternType="solid">
                  <fgColor indexed="64"/>
                  <bgColor theme="0"/>
                </patternFill>
              </fill>
            </x14:dxf>
          </x14:cfRule>
          <x14:cfRule type="expression" priority="1720" id="{C52DA96F-CE7E-9049-9ED1-C400F99CC89B}">
            <xm:f>AND($K$15="Five yearly time-step",#REF!="")</xm:f>
            <x14:dxf>
              <font>
                <color theme="8" tint="0.79998168889431442"/>
              </font>
              <fill>
                <patternFill patternType="solid">
                  <fgColor indexed="64"/>
                  <bgColor theme="8" tint="0.79998168889431442"/>
                </patternFill>
              </fill>
            </x14:dxf>
          </x14:cfRule>
          <xm:sqref>T207</xm:sqref>
        </x14:conditionalFormatting>
        <x14:conditionalFormatting xmlns:xm="http://schemas.microsoft.com/office/excel/2006/main">
          <x14:cfRule type="expression" priority="1716" id="{4C5519A2-536D-C74E-8513-8B1424E23343}">
            <xm:f>AND($K$15="Five yearly time-step",#REF!="")</xm:f>
            <x14:dxf>
              <font>
                <color theme="8" tint="0.79998168889431442"/>
              </font>
              <fill>
                <patternFill patternType="solid">
                  <fgColor indexed="64"/>
                  <bgColor theme="8" tint="0.79998168889431442"/>
                </patternFill>
              </fill>
            </x14:dxf>
          </x14:cfRule>
          <x14:cfRule type="expression" priority="1715" id="{E5C9DEF9-6D34-C741-A4E2-33B7F719DC26}">
            <xm:f>'Impact Model'!$E215=""</xm:f>
            <x14:dxf>
              <font>
                <color theme="0"/>
              </font>
              <fill>
                <patternFill patternType="solid">
                  <fgColor indexed="64"/>
                  <bgColor theme="0"/>
                </patternFill>
              </fill>
            </x14:dxf>
          </x14:cfRule>
          <xm:sqref>T215</xm:sqref>
        </x14:conditionalFormatting>
        <x14:conditionalFormatting xmlns:xm="http://schemas.microsoft.com/office/excel/2006/main">
          <x14:cfRule type="expression" priority="1711" id="{4A504832-DD76-A84A-8DF7-C531E7486250}">
            <xm:f>'Impact Model'!$E223=""</xm:f>
            <x14:dxf>
              <font>
                <color theme="0"/>
              </font>
              <fill>
                <patternFill patternType="solid">
                  <fgColor indexed="64"/>
                  <bgColor theme="0"/>
                </patternFill>
              </fill>
            </x14:dxf>
          </x14:cfRule>
          <x14:cfRule type="expression" priority="1712" id="{990607F9-6B49-7449-B907-4C7E585EF775}">
            <xm:f>AND($K$15="Five yearly time-step",#REF!="")</xm:f>
            <x14:dxf>
              <font>
                <color theme="8" tint="0.79998168889431442"/>
              </font>
              <fill>
                <patternFill patternType="solid">
                  <fgColor indexed="64"/>
                  <bgColor theme="8" tint="0.79998168889431442"/>
                </patternFill>
              </fill>
            </x14:dxf>
          </x14:cfRule>
          <xm:sqref>T223</xm:sqref>
        </x14:conditionalFormatting>
        <x14:conditionalFormatting xmlns:xm="http://schemas.microsoft.com/office/excel/2006/main">
          <x14:cfRule type="expression" priority="1708" id="{ACFC34EF-4588-D740-A98B-D7393FF9E190}">
            <xm:f>AND($K$15="Five yearly time-step",#REF!="")</xm:f>
            <x14:dxf>
              <font>
                <color theme="8" tint="0.79998168889431442"/>
              </font>
              <fill>
                <patternFill patternType="solid">
                  <fgColor indexed="64"/>
                  <bgColor theme="8" tint="0.79998168889431442"/>
                </patternFill>
              </fill>
            </x14:dxf>
          </x14:cfRule>
          <x14:cfRule type="expression" priority="1707" id="{B2B12BFA-1876-5B49-B1A2-3BC8CE729DA6}">
            <xm:f>'Impact Model'!$E231=""</xm:f>
            <x14:dxf>
              <font>
                <color theme="0"/>
              </font>
              <fill>
                <patternFill patternType="solid">
                  <fgColor indexed="64"/>
                  <bgColor theme="0"/>
                </patternFill>
              </fill>
            </x14:dxf>
          </x14:cfRule>
          <xm:sqref>T231</xm:sqref>
        </x14:conditionalFormatting>
        <x14:conditionalFormatting xmlns:xm="http://schemas.microsoft.com/office/excel/2006/main">
          <x14:cfRule type="expression" priority="1704" id="{932891F6-498E-4F44-8978-D83F4342416C}">
            <xm:f>AND($K$15="Five yearly time-step",#REF!="")</xm:f>
            <x14:dxf>
              <font>
                <color theme="8" tint="0.79998168889431442"/>
              </font>
              <fill>
                <patternFill patternType="solid">
                  <fgColor indexed="64"/>
                  <bgColor theme="8" tint="0.79998168889431442"/>
                </patternFill>
              </fill>
            </x14:dxf>
          </x14:cfRule>
          <x14:cfRule type="expression" priority="1703" id="{35260D49-0E17-F34C-AA9C-79803601A0B8}">
            <xm:f>'Impact Model'!$E239=""</xm:f>
            <x14:dxf>
              <font>
                <color theme="0"/>
              </font>
              <fill>
                <patternFill patternType="solid">
                  <fgColor indexed="64"/>
                  <bgColor theme="0"/>
                </patternFill>
              </fill>
            </x14:dxf>
          </x14:cfRule>
          <xm:sqref>T239</xm:sqref>
        </x14:conditionalFormatting>
        <x14:conditionalFormatting xmlns:xm="http://schemas.microsoft.com/office/excel/2006/main">
          <x14:cfRule type="expression" priority="1700" id="{A2E5CA74-4BCC-FD42-990A-5288541AD5C7}">
            <xm:f>AND($K$15="Five yearly time-step",#REF!="")</xm:f>
            <x14:dxf>
              <font>
                <color theme="8" tint="0.79998168889431442"/>
              </font>
              <fill>
                <patternFill patternType="solid">
                  <fgColor indexed="64"/>
                  <bgColor theme="8" tint="0.79998168889431442"/>
                </patternFill>
              </fill>
            </x14:dxf>
          </x14:cfRule>
          <x14:cfRule type="expression" priority="1699" id="{BF8BA5D9-FF69-FE43-B07F-15D7553A74BA}">
            <xm:f>'Impact Model'!$E247=""</xm:f>
            <x14:dxf>
              <font>
                <color theme="0"/>
              </font>
              <fill>
                <patternFill patternType="solid">
                  <fgColor indexed="64"/>
                  <bgColor theme="0"/>
                </patternFill>
              </fill>
            </x14:dxf>
          </x14:cfRule>
          <xm:sqref>T247</xm:sqref>
        </x14:conditionalFormatting>
      </x14:conditionalFormattings>
    </ex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eDocument" ma:contentTypeID="0x010100BF0EC9A9B1A8434EA295AD184FAAAAC600C10E1B25A9B79E48A5C76C36D485F625" ma:contentTypeVersion="102" ma:contentTypeDescription="Create a new document." ma:contentTypeScope="" ma:versionID="ceff1bfd64ded0a20376f23c1066d59d">
  <xsd:schema xmlns:xsd="http://www.w3.org/2001/XMLSchema" xmlns:xs="http://www.w3.org/2001/XMLSchema" xmlns:p="http://schemas.microsoft.com/office/2006/metadata/properties" xmlns:ns2="2f67f75e-f1e6-47ab-8d9a-b2f0a0443098" xmlns:ns3="4a89b0a4-ebbc-4fa4-a3b2-09d5d1e376bb" xmlns:ns4="4f9c820c-e7e2-444d-97ee-45f2b3485c1d" xmlns:ns5="15ffb055-6eb4-45a1-bc20-bf2ac0d420da" xmlns:ns6="725c79e5-42ce-4aa0-ac78-b6418001f0d2" xmlns:ns7="c91a514c-9034-4fa3-897a-8352025b26ed" xmlns:ns8="7af8820d-5d77-49fd-a90f-de67c7df7ae1" xmlns:ns9="6824bcf6-5ad5-413a-b6b4-3db2634f7b96" xmlns:ns10="e339226f-05a1-4fe4-bebf-41fdd87e6f3e" xmlns:ns11="3e67a2f4-f7c3-4498-9443-74709da0f3db" xmlns:ns12="9d1aa4d7-0041-433b-bddb-63839643dea5" targetNamespace="http://schemas.microsoft.com/office/2006/metadata/properties" ma:root="true" ma:fieldsID="511283a43b4bde6d37d4256cb7895666" ns2:_="" ns3:_="" ns4:_="" ns5:_="" ns6:_="" ns7:_="" ns8:_="" ns9:_="" ns10:_="" ns11:_="" ns12:_="">
    <xsd:import namespace="2f67f75e-f1e6-47ab-8d9a-b2f0a0443098"/>
    <xsd:import namespace="4a89b0a4-ebbc-4fa4-a3b2-09d5d1e376bb"/>
    <xsd:import namespace="4f9c820c-e7e2-444d-97ee-45f2b3485c1d"/>
    <xsd:import namespace="15ffb055-6eb4-45a1-bc20-bf2ac0d420da"/>
    <xsd:import namespace="725c79e5-42ce-4aa0-ac78-b6418001f0d2"/>
    <xsd:import namespace="c91a514c-9034-4fa3-897a-8352025b26ed"/>
    <xsd:import namespace="7af8820d-5d77-49fd-a90f-de67c7df7ae1"/>
    <xsd:import namespace="6824bcf6-5ad5-413a-b6b4-3db2634f7b96"/>
    <xsd:import namespace="e339226f-05a1-4fe4-bebf-41fdd87e6f3e"/>
    <xsd:import namespace="3e67a2f4-f7c3-4498-9443-74709da0f3db"/>
    <xsd:import namespace="9d1aa4d7-0041-433b-bddb-63839643dea5"/>
    <xsd:element name="properties">
      <xsd:complexType>
        <xsd:sequence>
          <xsd:element name="documentManagement">
            <xsd:complexType>
              <xsd:all>
                <xsd:element ref="ns2:_dlc_DocId" minOccurs="0"/>
                <xsd:element ref="ns2:_dlc_DocIdUrl" minOccurs="0"/>
                <xsd:element ref="ns2:_dlc_DocIdPersistId" minOccurs="0"/>
                <xsd:element ref="ns3:lcf76f155ced4ddcb4097134ff3c332f" minOccurs="0"/>
                <xsd:element ref="ns2:TaxCatchAll" minOccurs="0"/>
                <xsd:element ref="ns4:DocumentType" minOccurs="0"/>
                <xsd:element ref="ns5:KeyWords" minOccurs="0"/>
                <xsd:element ref="ns4:Narrative" minOccurs="0"/>
                <xsd:element ref="ns5:SecurityClassification" minOccurs="0"/>
                <xsd:element ref="ns4:Subactivity" minOccurs="0"/>
                <xsd:element ref="ns4:Case" minOccurs="0"/>
                <xsd:element ref="ns4:RelatedPeople" minOccurs="0"/>
                <xsd:element ref="ns4:CategoryName" minOccurs="0"/>
                <xsd:element ref="ns4:CategoryValue" minOccurs="0"/>
                <xsd:element ref="ns4:BusinessValue" minOccurs="0"/>
                <xsd:element ref="ns4:FunctionGroup" minOccurs="0"/>
                <xsd:element ref="ns4:Function" minOccurs="0"/>
                <xsd:element ref="ns4:PRAType" minOccurs="0"/>
                <xsd:element ref="ns4:PRADate1" minOccurs="0"/>
                <xsd:element ref="ns4:PRADate2" minOccurs="0"/>
                <xsd:element ref="ns4:PRADate3" minOccurs="0"/>
                <xsd:element ref="ns4:PRADateDisposal" minOccurs="0"/>
                <xsd:element ref="ns4:PRADateTrigger" minOccurs="0"/>
                <xsd:element ref="ns4:PRAText1" minOccurs="0"/>
                <xsd:element ref="ns4:PRAText2" minOccurs="0"/>
                <xsd:element ref="ns4:PRAText3" minOccurs="0"/>
                <xsd:element ref="ns4:PRAText4" minOccurs="0"/>
                <xsd:element ref="ns4:PRAText5" minOccurs="0"/>
                <xsd:element ref="ns4:AggregationStatus" minOccurs="0"/>
                <xsd:element ref="ns4:Project" minOccurs="0"/>
                <xsd:element ref="ns4:Activity" minOccurs="0"/>
                <xsd:element ref="ns6:AggregationNarrative" minOccurs="0"/>
                <xsd:element ref="ns7:Channel" minOccurs="0"/>
                <xsd:element ref="ns7:Team" minOccurs="0"/>
                <xsd:element ref="ns7:Level2" minOccurs="0"/>
                <xsd:element ref="ns7:Level3" minOccurs="0"/>
                <xsd:element ref="ns7:Year" minOccurs="0"/>
                <xsd:element ref="ns7:OverrideLabel" minOccurs="0"/>
                <xsd:element ref="ns7:SetLabel" minOccurs="0"/>
                <xsd:element ref="ns8:zMigrationID" minOccurs="0"/>
                <xsd:element ref="ns8:zLegacy" minOccurs="0"/>
                <xsd:element ref="ns8:zLegacyJSON" minOccurs="0"/>
                <xsd:element ref="ns9:Status" minOccurs="0"/>
                <xsd:element ref="ns9:RelatedConsent" minOccurs="0"/>
                <xsd:element ref="ns10:ConsentID" minOccurs="0"/>
                <xsd:element ref="ns11:TransferredTimestamp" minOccurs="0"/>
                <xsd:element ref="ns12:Links" minOccurs="0"/>
                <xsd:element ref="ns3:MediaServiceMetadata" minOccurs="0"/>
                <xsd:element ref="ns3:MediaServiceFastMetadata" minOccurs="0"/>
                <xsd:element ref="ns3:MediaServiceDateTaken" minOccurs="0"/>
                <xsd:element ref="ns3:MediaServiceObjectDetectorVersions" minOccurs="0"/>
                <xsd:element ref="ns3:MediaServiceOCR" minOccurs="0"/>
                <xsd:element ref="ns3:MediaServiceGenerationTime" minOccurs="0"/>
                <xsd:element ref="ns3:MediaServiceEventHashCode" minOccurs="0"/>
                <xsd:element ref="ns3:MediaServiceLocatio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67f75e-f1e6-47ab-8d9a-b2f0a044309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b905ea1-d79e-4663-a00e-55a71969ae22}" ma:internalName="TaxCatchAll" ma:showField="CatchAllData" ma:web="2f67f75e-f1e6-47ab-8d9a-b2f0a044309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a89b0a4-ebbc-4fa4-a3b2-09d5d1e376bb" elementFormDefault="qualified">
    <xsd:import namespace="http://schemas.microsoft.com/office/2006/documentManagement/types"/>
    <xsd:import namespace="http://schemas.microsoft.com/office/infopath/2007/PartnerControls"/>
    <xsd:element name="lcf76f155ced4ddcb4097134ff3c332f" ma:index="11" nillable="true" ma:displayName="MediaServiceImageTags0_0" ma:hidden="true" ma:internalName="lcf76f155ced4ddcb4097134ff3c332f">
      <xsd:simpleType>
        <xsd:restriction base="dms:Note"/>
      </xsd:simpleType>
    </xsd:element>
    <xsd:element name="MediaServiceMetadata" ma:index="55" nillable="true" ma:displayName="MediaServiceMetadata" ma:hidden="true" ma:internalName="MediaServiceMetadata" ma:readOnly="true">
      <xsd:simpleType>
        <xsd:restriction base="dms:Note"/>
      </xsd:simpleType>
    </xsd:element>
    <xsd:element name="MediaServiceFastMetadata" ma:index="56" nillable="true" ma:displayName="MediaServiceFastMetadata" ma:hidden="true" ma:internalName="MediaServiceFastMetadata" ma:readOnly="true">
      <xsd:simpleType>
        <xsd:restriction base="dms:Note"/>
      </xsd:simpleType>
    </xsd:element>
    <xsd:element name="MediaServiceDateTaken" ma:index="57" nillable="true" ma:displayName="MediaServiceDateTaken" ma:hidden="true" ma:indexed="true" ma:internalName="MediaServiceDateTaken" ma:readOnly="true">
      <xsd:simpleType>
        <xsd:restriction base="dms:Text"/>
      </xsd:simpleType>
    </xsd:element>
    <xsd:element name="MediaServiceObjectDetectorVersions" ma:index="58" nillable="true" ma:displayName="MediaServiceObjectDetectorVersions" ma:hidden="true" ma:indexed="true" ma:internalName="MediaServiceObjectDetectorVersions" ma:readOnly="true">
      <xsd:simpleType>
        <xsd:restriction base="dms:Text"/>
      </xsd:simpleType>
    </xsd:element>
    <xsd:element name="MediaServiceOCR" ma:index="59" nillable="true" ma:displayName="Extracted Text" ma:internalName="MediaServiceOCR" ma:readOnly="true">
      <xsd:simpleType>
        <xsd:restriction base="dms:Note">
          <xsd:maxLength value="255"/>
        </xsd:restriction>
      </xsd:simpleType>
    </xsd:element>
    <xsd:element name="MediaServiceGenerationTime" ma:index="60" nillable="true" ma:displayName="MediaServiceGenerationTime" ma:hidden="true" ma:internalName="MediaServiceGenerationTime" ma:readOnly="true">
      <xsd:simpleType>
        <xsd:restriction base="dms:Text"/>
      </xsd:simpleType>
    </xsd:element>
    <xsd:element name="MediaServiceEventHashCode" ma:index="61" nillable="true" ma:displayName="MediaServiceEventHashCode" ma:hidden="true" ma:internalName="MediaServiceEventHashCode" ma:readOnly="true">
      <xsd:simpleType>
        <xsd:restriction base="dms:Text"/>
      </xsd:simpleType>
    </xsd:element>
    <xsd:element name="MediaServiceLocation" ma:index="62" nillable="true" ma:displayName="Location" ma:indexed="true" ma:internalName="MediaServiceLocation" ma:readOnly="true">
      <xsd:simpleType>
        <xsd:restriction base="dms:Text"/>
      </xsd:simpleType>
    </xsd:element>
    <xsd:element name="MediaServiceSearchProperties" ma:index="63" nillable="true" ma:displayName="MediaServiceSearchProperties" ma:hidden="true" ma:internalName="MediaServiceSearchProperties" ma:readOnly="true">
      <xsd:simpleType>
        <xsd:restriction base="dms:Note"/>
      </xsd:simpleType>
    </xsd:element>
    <xsd:element name="MediaLengthInSeconds" ma:index="6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f9c820c-e7e2-444d-97ee-45f2b3485c1d" elementFormDefault="qualified">
    <xsd:import namespace="http://schemas.microsoft.com/office/2006/documentManagement/types"/>
    <xsd:import namespace="http://schemas.microsoft.com/office/infopath/2007/PartnerControls"/>
    <xsd:element name="DocumentType" ma:index="13" nillable="true" ma:displayName="Document Type" ma:format="Dropdown" ma:hidden="true" ma:internalName="DocumentType" ma:readOnly="false">
      <xsd:simpleType>
        <xsd:restriction base="dms:Choice">
          <xsd:enumeration value="APPLICATION, certificate, consent related"/>
          <xsd:enumeration value="CONTRACT, Variation, Agreement"/>
          <xsd:enumeration value="CORRESPONDENCE"/>
          <xsd:enumeration value="DRAWING, Plan, Map"/>
          <xsd:enumeration value="EMPLOYMENT related"/>
          <xsd:enumeration value="FINANCIAL related"/>
          <xsd:enumeration value="KNOWLEDGE article"/>
          <xsd:enumeration value="MEETING related"/>
          <xsd:enumeration value="MEMO, Filenote, Email"/>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element>
    <xsd:element name="Narrative" ma:index="15" nillable="true" ma:displayName="Narrative" ma:hidden="true" ma:internalName="Narrative" ma:readOnly="false">
      <xsd:simpleType>
        <xsd:restriction base="dms:Note"/>
      </xsd:simpleType>
    </xsd:element>
    <xsd:element name="Subactivity" ma:index="17" nillable="true" ma:displayName="Subactivity" ma:format="Dropdown" ma:hidden="true" ma:internalName="Subactivity" ma:readOnly="false">
      <xsd:simpleType>
        <xsd:union memberTypes="dms:Text">
          <xsd:simpleType>
            <xsd:restriction base="dms:Choice">
              <xsd:enumeration value="Consents Hearings"/>
              <xsd:enumeration value="Consents General"/>
              <xsd:enumeration value="Costs"/>
              <xsd:enumeration value="Consent Docs Online"/>
            </xsd:restriction>
          </xsd:simpleType>
        </xsd:union>
      </xsd:simpleType>
    </xsd:element>
    <xsd:element name="Case" ma:index="18" nillable="true" ma:displayName="Case" ma:default="NA" ma:hidden="true" ma:internalName="Case" ma:readOnly="false">
      <xsd:simpleType>
        <xsd:restriction base="dms:Text">
          <xsd:maxLength value="255"/>
        </xsd:restriction>
      </xsd:simpleType>
    </xsd:element>
    <xsd:element name="RelatedPeople" ma:index="19" nillable="true" ma:displayName="Related People" ma:hidden="true" ma:list="UserInfo" ma:SharePointGroup="0" ma:internalName="RelatedPeop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tegoryName" ma:index="20" nillable="true" ma:displayName="Category 1" ma:default="NA" ma:hidden="true" ma:internalName="CategoryName" ma:readOnly="false">
      <xsd:simpleType>
        <xsd:restriction base="dms:Text">
          <xsd:maxLength value="255"/>
        </xsd:restriction>
      </xsd:simpleType>
    </xsd:element>
    <xsd:element name="CategoryValue" ma:index="21" nillable="true" ma:displayName="Category 2" ma:default="NA" ma:hidden="true" ma:internalName="CategoryValue" ma:readOnly="false">
      <xsd:simpleType>
        <xsd:restriction base="dms:Text">
          <xsd:maxLength value="255"/>
        </xsd:restriction>
      </xsd:simpleType>
    </xsd:element>
    <xsd:element name="BusinessValue" ma:index="22" nillable="true" ma:displayName="Business Value" ma:hidden="true" ma:internalName="BusinessValue" ma:readOnly="false">
      <xsd:simpleType>
        <xsd:restriction base="dms:Text">
          <xsd:maxLength value="255"/>
        </xsd:restriction>
      </xsd:simpleType>
    </xsd:element>
    <xsd:element name="FunctionGroup" ma:index="23" nillable="true" ma:displayName="Function Group" ma:default="Regulatory" ma:hidden="true" ma:internalName="FunctionGroup" ma:readOnly="false">
      <xsd:simpleType>
        <xsd:restriction base="dms:Text">
          <xsd:maxLength value="255"/>
        </xsd:restriction>
      </xsd:simpleType>
    </xsd:element>
    <xsd:element name="Function" ma:index="24" nillable="true" ma:displayName="Function" ma:default="Resource Consents" ma:hidden="true" ma:internalName="Function" ma:readOnly="false">
      <xsd:simpleType>
        <xsd:restriction base="dms:Text">
          <xsd:maxLength value="255"/>
        </xsd:restriction>
      </xsd:simpleType>
    </xsd:element>
    <xsd:element name="PRAType" ma:index="25" nillable="true" ma:displayName="PRA Type" ma:default="Doc" ma:hidden="true" ma:indexed="true" ma:internalName="PRAType" ma:readOnly="false">
      <xsd:simpleType>
        <xsd:restriction base="dms:Text">
          <xsd:maxLength value="255"/>
        </xsd:restriction>
      </xsd:simpleType>
    </xsd:element>
    <xsd:element name="PRADate1" ma:index="26" nillable="true" ma:displayName="PRA Date 1" ma:format="DateOnly" ma:hidden="true" ma:internalName="PRADate1" ma:readOnly="false">
      <xsd:simpleType>
        <xsd:restriction base="dms:DateTime"/>
      </xsd:simpleType>
    </xsd:element>
    <xsd:element name="PRADate2" ma:index="27" nillable="true" ma:displayName="PRA Date 2" ma:format="DateOnly" ma:hidden="true" ma:internalName="PRADate2" ma:readOnly="false">
      <xsd:simpleType>
        <xsd:restriction base="dms:DateTime"/>
      </xsd:simpleType>
    </xsd:element>
    <xsd:element name="PRADate3" ma:index="28" nillable="true" ma:displayName="PRA Date 3" ma:format="DateOnly" ma:hidden="true" ma:internalName="PRADate3" ma:readOnly="false">
      <xsd:simpleType>
        <xsd:restriction base="dms:DateTime"/>
      </xsd:simpleType>
    </xsd:element>
    <xsd:element name="PRADateDisposal" ma:index="29" nillable="true" ma:displayName="PRA Date Disposal" ma:format="DateOnly" ma:hidden="true" ma:internalName="PRADateDisposal" ma:readOnly="false">
      <xsd:simpleType>
        <xsd:restriction base="dms:DateTime"/>
      </xsd:simpleType>
    </xsd:element>
    <xsd:element name="PRADateTrigger" ma:index="30" nillable="true" ma:displayName="PRA Date Trigger" ma:format="DateOnly" ma:hidden="true" ma:internalName="PRADateTrigger" ma:readOnly="false">
      <xsd:simpleType>
        <xsd:restriction base="dms:DateTime"/>
      </xsd:simpleType>
    </xsd:element>
    <xsd:element name="PRAText1" ma:index="31" nillable="true" ma:displayName="PRA Text 1" ma:hidden="true" ma:internalName="PRAText1" ma:readOnly="false">
      <xsd:simpleType>
        <xsd:restriction base="dms:Text">
          <xsd:maxLength value="255"/>
        </xsd:restriction>
      </xsd:simpleType>
    </xsd:element>
    <xsd:element name="PRAText2" ma:index="32" nillable="true" ma:displayName="PRA Text 2" ma:hidden="true" ma:internalName="PRAText2" ma:readOnly="false">
      <xsd:simpleType>
        <xsd:restriction base="dms:Text">
          <xsd:maxLength value="255"/>
        </xsd:restriction>
      </xsd:simpleType>
    </xsd:element>
    <xsd:element name="PRAText3" ma:index="33" nillable="true" ma:displayName="PRA Text 3" ma:hidden="true" ma:internalName="PRAText3" ma:readOnly="false">
      <xsd:simpleType>
        <xsd:restriction base="dms:Text">
          <xsd:maxLength value="255"/>
        </xsd:restriction>
      </xsd:simpleType>
    </xsd:element>
    <xsd:element name="PRAText4" ma:index="34" nillable="true" ma:displayName="PRA Text 4" ma:hidden="true" ma:internalName="PRAText4" ma:readOnly="false">
      <xsd:simpleType>
        <xsd:restriction base="dms:Text">
          <xsd:maxLength value="255"/>
        </xsd:restriction>
      </xsd:simpleType>
    </xsd:element>
    <xsd:element name="PRAText5" ma:index="35" nillable="true" ma:displayName="PRA Text 5" ma:hidden="true" ma:indexed="true" ma:internalName="PRAText5" ma:readOnly="false">
      <xsd:simpleType>
        <xsd:restriction base="dms:Text">
          <xsd:maxLength value="255"/>
        </xsd:restriction>
      </xsd:simpleType>
    </xsd:element>
    <xsd:element name="AggregationStatus" ma:index="36" nillable="true" ma:displayName="Aggregation Status" ma:default="Normal" ma:format="Dropdown" ma:hidden="true" ma:internalName="AggregationStatus" ma:readOnly="false">
      <xsd:simpleType>
        <xsd:union memberTypes="dms:Text">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enumeration value="Archive"/>
            </xsd:restriction>
          </xsd:simpleType>
        </xsd:union>
      </xsd:simpleType>
    </xsd:element>
    <xsd:element name="Project" ma:index="37" nillable="true" ma:displayName="Project" ma:default="NA" ma:hidden="true" ma:internalName="Project" ma:readOnly="false">
      <xsd:simpleType>
        <xsd:restriction base="dms:Text">
          <xsd:maxLength value="255"/>
        </xsd:restriction>
      </xsd:simpleType>
    </xsd:element>
    <xsd:element name="Activity" ma:index="38" nillable="true" ma:displayName="Activity" ma:default="Resource Consents 2024" ma:hidden="true" ma:internalName="Activity"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b055-6eb4-45a1-bc20-bf2ac0d420da" elementFormDefault="qualified">
    <xsd:import namespace="http://schemas.microsoft.com/office/2006/documentManagement/types"/>
    <xsd:import namespace="http://schemas.microsoft.com/office/infopath/2007/PartnerControls"/>
    <xsd:element name="KeyWords" ma:index="14" nillable="true" ma:displayName="Key Words" ma:hidden="true" ma:internalName="KeyWords" ma:readOnly="false">
      <xsd:simpleType>
        <xsd:restriction base="dms:Note"/>
      </xsd:simpleType>
    </xsd:element>
    <xsd:element name="SecurityClassification" ma:index="16" nillable="true" ma:displayName="Security Classification" ma:format="Dropdown" ma:hidden="true" ma:internalName="SecurityClassification" ma:readOnly="false">
      <xsd:simpleType>
        <xsd:restriction base="dms:Choice">
          <xsd:enumeration value="Confidential"/>
          <xsd:enumeration value="Restricted"/>
          <xsd:enumeration value="Unrestricted"/>
        </xsd:restriction>
      </xsd:simpleType>
    </xsd:element>
  </xsd:schema>
  <xsd:schema xmlns:xsd="http://www.w3.org/2001/XMLSchema" xmlns:xs="http://www.w3.org/2001/XMLSchema" xmlns:dms="http://schemas.microsoft.com/office/2006/documentManagement/types" xmlns:pc="http://schemas.microsoft.com/office/infopath/2007/PartnerControls" targetNamespace="725c79e5-42ce-4aa0-ac78-b6418001f0d2" elementFormDefault="qualified">
    <xsd:import namespace="http://schemas.microsoft.com/office/2006/documentManagement/types"/>
    <xsd:import namespace="http://schemas.microsoft.com/office/infopath/2007/PartnerControls"/>
    <xsd:element name="AggregationNarrative" ma:index="39" nillable="true" ma:displayName="Aggregation Narrative" ma:hidden="true" ma:internalName="AggregationNarrativ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1a514c-9034-4fa3-897a-8352025b26ed" elementFormDefault="qualified">
    <xsd:import namespace="http://schemas.microsoft.com/office/2006/documentManagement/types"/>
    <xsd:import namespace="http://schemas.microsoft.com/office/infopath/2007/PartnerControls"/>
    <xsd:element name="Channel" ma:index="40" nillable="true" ma:displayName="Channel" ma:default="NA" ma:hidden="true" ma:internalName="Channel" ma:readOnly="false">
      <xsd:simpleType>
        <xsd:restriction base="dms:Text">
          <xsd:maxLength value="255"/>
        </xsd:restriction>
      </xsd:simpleType>
    </xsd:element>
    <xsd:element name="Team" ma:index="41" nillable="true" ma:displayName="Team" ma:default="Resource Consents" ma:hidden="true" ma:internalName="Team" ma:readOnly="false">
      <xsd:simpleType>
        <xsd:restriction base="dms:Text">
          <xsd:maxLength value="255"/>
        </xsd:restriction>
      </xsd:simpleType>
    </xsd:element>
    <xsd:element name="Level2" ma:index="42" nillable="true" ma:displayName="Level2" ma:default="NA" ma:hidden="true" ma:internalName="Level2" ma:readOnly="false">
      <xsd:simpleType>
        <xsd:restriction base="dms:Text">
          <xsd:maxLength value="255"/>
        </xsd:restriction>
      </xsd:simpleType>
    </xsd:element>
    <xsd:element name="Level3" ma:index="43" nillable="true" ma:displayName="Level3" ma:hidden="true" ma:internalName="Level3" ma:readOnly="false">
      <xsd:simpleType>
        <xsd:restriction base="dms:Text">
          <xsd:maxLength value="255"/>
        </xsd:restriction>
      </xsd:simpleType>
    </xsd:element>
    <xsd:element name="Year" ma:index="44" nillable="true" ma:displayName="Year" ma:default="2024" ma:hidden="true" ma:internalName="Year" ma:readOnly="false">
      <xsd:simpleType>
        <xsd:restriction base="dms:Text">
          <xsd:maxLength value="255"/>
        </xsd:restriction>
      </xsd:simpleType>
    </xsd:element>
    <xsd:element name="OverrideLabel" ma:index="45" nillable="true" ma:displayName="Override Label" ma:hidden="true" ma:indexed="true" ma:internalName="OverrideLabel" ma:readOnly="false">
      <xsd:simpleType>
        <xsd:restriction base="dms:Text">
          <xsd:maxLength value="255"/>
        </xsd:restriction>
      </xsd:simpleType>
    </xsd:element>
    <xsd:element name="SetLabel" ma:index="46" nillable="true" ma:displayName="Set Label" ma:default="RETAIN" ma:hidden="true" ma:indexed="true" ma:internalName="SetLabel"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af8820d-5d77-49fd-a90f-de67c7df7ae1" elementFormDefault="qualified">
    <xsd:import namespace="http://schemas.microsoft.com/office/2006/documentManagement/types"/>
    <xsd:import namespace="http://schemas.microsoft.com/office/infopath/2007/PartnerControls"/>
    <xsd:element name="zMigrationID" ma:index="47" nillable="true" ma:displayName="zMigrationID" ma:hidden="true" ma:indexed="true" ma:internalName="zMigrationID" ma:readOnly="false">
      <xsd:simpleType>
        <xsd:restriction base="dms:Text">
          <xsd:maxLength value="255"/>
        </xsd:restriction>
      </xsd:simpleType>
    </xsd:element>
    <xsd:element name="zLegacy" ma:index="48" nillable="true" ma:displayName="zLegacy" ma:hidden="true" ma:internalName="zLegacy" ma:readOnly="false">
      <xsd:simpleType>
        <xsd:restriction base="dms:Note"/>
      </xsd:simpleType>
    </xsd:element>
    <xsd:element name="zLegacyJSON" ma:index="49" nillable="true" ma:displayName="zLegacyJSON" ma:hidden="true" ma:internalName="zLegacyJS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24bcf6-5ad5-413a-b6b4-3db2634f7b96" elementFormDefault="qualified">
    <xsd:import namespace="http://schemas.microsoft.com/office/2006/documentManagement/types"/>
    <xsd:import namespace="http://schemas.microsoft.com/office/infopath/2007/PartnerControls"/>
    <xsd:element name="Status" ma:index="50" nillable="true" ma:displayName="Status" ma:hidden="true" ma:internalName="Status" ma:readOnly="false">
      <xsd:simpleType>
        <xsd:restriction base="dms:Text">
          <xsd:maxLength value="255"/>
        </xsd:restriction>
      </xsd:simpleType>
    </xsd:element>
    <xsd:element name="RelatedConsent" ma:index="51" nillable="true" ma:displayName="Related Consent" ma:hidden="true" ma:internalName="RelatedConsent"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339226f-05a1-4fe4-bebf-41fdd87e6f3e" elementFormDefault="qualified">
    <xsd:import namespace="http://schemas.microsoft.com/office/2006/documentManagement/types"/>
    <xsd:import namespace="http://schemas.microsoft.com/office/infopath/2007/PartnerControls"/>
    <xsd:element name="ConsentID" ma:index="52" nillable="true" ma:displayName="ConsentID" ma:hidden="true" ma:internalName="ConsentID"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67a2f4-f7c3-4498-9443-74709da0f3db" elementFormDefault="qualified">
    <xsd:import namespace="http://schemas.microsoft.com/office/2006/documentManagement/types"/>
    <xsd:import namespace="http://schemas.microsoft.com/office/infopath/2007/PartnerControls"/>
    <xsd:element name="TransferredTimestamp" ma:index="53" nillable="true" ma:displayName="Transferred Timestamp" ma:hidden="true" ma:internalName="TransferredTimestamp"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1aa4d7-0041-433b-bddb-63839643dea5" elementFormDefault="qualified">
    <xsd:import namespace="http://schemas.microsoft.com/office/2006/documentManagement/types"/>
    <xsd:import namespace="http://schemas.microsoft.com/office/infopath/2007/PartnerControls"/>
    <xsd:element name="Links" ma:index="54" nillable="true" ma:displayName="Links" ma:internalName="Links"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89b0a4-ebbc-4fa4-a3b2-09d5d1e376bb" xsi:nil="true"/>
    <TaxCatchAll xmlns="2f67f75e-f1e6-47ab-8d9a-b2f0a0443098" xsi:nil="true"/>
    <Subactivity xmlns="4f9c820c-e7e2-444d-97ee-45f2b3485c1d">Consents - Public Notification - Information for Website</Subactivity>
    <BusinessValue xmlns="4f9c820c-e7e2-444d-97ee-45f2b3485c1d" xsi:nil="true"/>
    <PRADateDisposal xmlns="4f9c820c-e7e2-444d-97ee-45f2b3485c1d" xsi:nil="true"/>
    <KeyWords xmlns="15ffb055-6eb4-45a1-bc20-bf2ac0d420da" xsi:nil="true"/>
    <SecurityClassification xmlns="15ffb055-6eb4-45a1-bc20-bf2ac0d420da" xsi:nil="true"/>
    <PRADate3 xmlns="4f9c820c-e7e2-444d-97ee-45f2b3485c1d" xsi:nil="true"/>
    <ConsentID xmlns="e339226f-05a1-4fe4-bebf-41fdd87e6f3e">RM24.184</ConsentID>
    <PRAText5 xmlns="4f9c820c-e7e2-444d-97ee-45f2b3485c1d" xsi:nil="true"/>
    <Level2 xmlns="c91a514c-9034-4fa3-897a-8352025b26ed">NA</Level2>
    <Activity xmlns="4f9c820c-e7e2-444d-97ee-45f2b3485c1d">Resource Consents 2024</Activity>
    <AggregationStatus xmlns="4f9c820c-e7e2-444d-97ee-45f2b3485c1d">Normal</AggregationStatus>
    <CategoryValue xmlns="4f9c820c-e7e2-444d-97ee-45f2b3485c1d">NA</CategoryValue>
    <PRADate2 xmlns="4f9c820c-e7e2-444d-97ee-45f2b3485c1d" xsi:nil="true"/>
    <SetLabel xmlns="c91a514c-9034-4fa3-897a-8352025b26ed">RETAIN</SetLabel>
    <Case xmlns="4f9c820c-e7e2-444d-97ee-45f2b3485c1d">RM24.184</Case>
    <PRAText1 xmlns="4f9c820c-e7e2-444d-97ee-45f2b3485c1d" xsi:nil="true"/>
    <PRAText4 xmlns="4f9c820c-e7e2-444d-97ee-45f2b3485c1d" xsi:nil="true"/>
    <Level3 xmlns="c91a514c-9034-4fa3-897a-8352025b26ed" xsi:nil="true"/>
    <Team xmlns="c91a514c-9034-4fa3-897a-8352025b26ed">Resource Consents</Team>
    <Project xmlns="4f9c820c-e7e2-444d-97ee-45f2b3485c1d">NA</Project>
    <zLegacy xmlns="7af8820d-5d77-49fd-a90f-de67c7df7ae1" xsi:nil="true"/>
    <FunctionGroup xmlns="4f9c820c-e7e2-444d-97ee-45f2b3485c1d">Regulatory</FunctionGroup>
    <Function xmlns="4f9c820c-e7e2-444d-97ee-45f2b3485c1d">Resource Consents</Function>
    <RelatedPeople xmlns="4f9c820c-e7e2-444d-97ee-45f2b3485c1d">
      <UserInfo>
        <DisplayName/>
        <AccountId xsi:nil="true"/>
        <AccountType/>
      </UserInfo>
    </RelatedPeople>
    <AggregationNarrative xmlns="725c79e5-42ce-4aa0-ac78-b6418001f0d2" xsi:nil="true"/>
    <Channel xmlns="c91a514c-9034-4fa3-897a-8352025b26ed">NA</Channel>
    <TransferredTimestamp xmlns="3e67a2f4-f7c3-4498-9443-74709da0f3db" xsi:nil="true"/>
    <PRAType xmlns="4f9c820c-e7e2-444d-97ee-45f2b3485c1d">Doc</PRAType>
    <PRADate1 xmlns="4f9c820c-e7e2-444d-97ee-45f2b3485c1d" xsi:nil="true"/>
    <DocumentType xmlns="4f9c820c-e7e2-444d-97ee-45f2b3485c1d" xsi:nil="true"/>
    <PRAText3 xmlns="4f9c820c-e7e2-444d-97ee-45f2b3485c1d" xsi:nil="true"/>
    <OverrideLabel xmlns="c91a514c-9034-4fa3-897a-8352025b26ed" xsi:nil="true"/>
    <RelatedConsent xmlns="6824bcf6-5ad5-413a-b6b4-3db2634f7b96" xsi:nil="true"/>
    <zLegacyJSON xmlns="7af8820d-5d77-49fd-a90f-de67c7df7ae1" xsi:nil="true"/>
    <Status xmlns="6824bcf6-5ad5-413a-b6b4-3db2634f7b96" xsi:nil="true"/>
    <Year xmlns="c91a514c-9034-4fa3-897a-8352025b26ed">2024</Year>
    <zMigrationID xmlns="7af8820d-5d77-49fd-a90f-de67c7df7ae1" xsi:nil="true"/>
    <Links xmlns="9d1aa4d7-0041-433b-bddb-63839643dea5" xsi:nil="true"/>
    <Narrative xmlns="4f9c820c-e7e2-444d-97ee-45f2b3485c1d" xsi:nil="true"/>
    <CategoryName xmlns="4f9c820c-e7e2-444d-97ee-45f2b3485c1d">NA</CategoryName>
    <PRADateTrigger xmlns="4f9c820c-e7e2-444d-97ee-45f2b3485c1d" xsi:nil="true"/>
    <PRAText2 xmlns="4f9c820c-e7e2-444d-97ee-45f2b3485c1d" xsi:nil="true"/>
    <_dlc_DocId xmlns="2f67f75e-f1e6-47ab-8d9a-b2f0a0443098">ResourceConsents-999859517-30126</_dlc_DocId>
    <_dlc_DocIdUrl xmlns="2f67f75e-f1e6-47ab-8d9a-b2f0a0443098">
      <Url>https://otagorc.sharepoint.com/sites/ResourceConsents/_layouts/15/DocIdRedir.aspx?ID=ResourceConsents-999859517-30126</Url>
      <Description>ResourceConsents-999859517-30126</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667FDBA-8E9A-46C4-84E1-3CB2FB3E76A0}">
  <ds:schemaRefs>
    <ds:schemaRef ds:uri="http://schemas.microsoft.com/sharepoint/v3/contenttype/forms"/>
  </ds:schemaRefs>
</ds:datastoreItem>
</file>

<file path=customXml/itemProps2.xml><?xml version="1.0" encoding="utf-8"?>
<ds:datastoreItem xmlns:ds="http://schemas.openxmlformats.org/officeDocument/2006/customXml" ds:itemID="{2FAAA47F-DA92-4F41-8AB7-F454C3A86E11}"/>
</file>

<file path=customXml/itemProps3.xml><?xml version="1.0" encoding="utf-8"?>
<ds:datastoreItem xmlns:ds="http://schemas.openxmlformats.org/officeDocument/2006/customXml" ds:itemID="{909958D5-4063-4A31-9C27-E91645DD0A93}">
  <ds:schemaRefs>
    <ds:schemaRef ds:uri="http://www.w3.org/XML/1998/namespace"/>
    <ds:schemaRef ds:uri="http://schemas.microsoft.com/office/2006/documentManagement/types"/>
    <ds:schemaRef ds:uri="http://purl.org/dc/terms/"/>
    <ds:schemaRef ds:uri="http://purl.org/dc/elements/1.1/"/>
    <ds:schemaRef ds:uri="7ed1d505-6778-4e49-8506-db270aeda897"/>
    <ds:schemaRef ds:uri="f9c86cdc-55e8-4c18-b4d2-ba07cf9aa612"/>
    <ds:schemaRef ds:uri="http://schemas.openxmlformats.org/package/2006/metadata/core-properties"/>
    <ds:schemaRef ds:uri="http://schemas.microsoft.com/office/infopath/2007/PartnerControls"/>
    <ds:schemaRef ds:uri="http://schemas.microsoft.com/office/2006/metadata/properties"/>
    <ds:schemaRef ds:uri="http://purl.org/dc/dcmitype/"/>
    <ds:schemaRef ds:uri="d314fd8d-3a0f-48a4-bbd3-3d57d92d6c9e"/>
    <ds:schemaRef ds:uri="c4b8470a-9bc6-4323-82e7-25385d3fb8b4"/>
  </ds:schemaRefs>
</ds:datastoreItem>
</file>

<file path=customXml/itemProps4.xml><?xml version="1.0" encoding="utf-8"?>
<ds:datastoreItem xmlns:ds="http://schemas.openxmlformats.org/officeDocument/2006/customXml" ds:itemID="{85AA2E51-8F4D-4A26-B88A-268B66C7317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Table of Contents</vt:lpstr>
      <vt:lpstr>Guide for Impact Model</vt:lpstr>
      <vt:lpstr>Guide for Offset Model</vt:lpstr>
      <vt:lpstr>Impact Model</vt:lpstr>
      <vt:lpstr>Offset Model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Fleur Maseyk</dc:creator>
  <cp:lastModifiedBy>Mike Thorsen</cp:lastModifiedBy>
  <cp:lastPrinted>2014-03-28T06:32:42Z</cp:lastPrinted>
  <dcterms:created xsi:type="dcterms:W3CDTF">2014-03-24T04:00:43Z</dcterms:created>
  <dcterms:modified xsi:type="dcterms:W3CDTF">2025-01-27T00:34:42Z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0x010100BF0EC9A9B1A8434EA295AD184FAAAAC600C10E1B25A9B79E48A5C76C36D485F625</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ediaServiceImageTags0">
    <vt:lpwstr/>
  </property>
  <property fmtid="{D5CDD505-2E9C-101B-9397-08002B2CF9AE}" pid="11" name="_dlc_DocIdItemGuid">
    <vt:lpwstr>4faa5661-9a41-4bde-8819-ae03137ecd34</vt:lpwstr>
  </property>
</Properties>
</file>